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1FE5C4B5-05E2-47DB-8C29-949BE0BC4D85}" xr6:coauthVersionLast="47" xr6:coauthVersionMax="47" xr10:uidLastSave="{00000000-0000-0000-0000-000000000000}"/>
  <bookViews>
    <workbookView xWindow="-120" yWindow="-120" windowWidth="29040" windowHeight="15720" tabRatio="824" firstSheet="14" activeTab="16" xr2:uid="{00000000-000D-0000-FFFF-FFFF00000000}"/>
  </bookViews>
  <sheets>
    <sheet name="01" sheetId="35" r:id="rId1"/>
    <sheet name="02" sheetId="36" r:id="rId2"/>
    <sheet name="03" sheetId="37" r:id="rId3"/>
    <sheet name="04" sheetId="38" r:id="rId4"/>
    <sheet name="05" sheetId="39" r:id="rId5"/>
    <sheet name="06" sheetId="40" r:id="rId6"/>
    <sheet name="07" sheetId="41" r:id="rId7"/>
    <sheet name="08" sheetId="42" r:id="rId8"/>
    <sheet name="09" sheetId="43" r:id="rId9"/>
    <sheet name="10" sheetId="44" r:id="rId10"/>
    <sheet name="11" sheetId="45" r:id="rId11"/>
    <sheet name="12" sheetId="46" r:id="rId12"/>
    <sheet name="ISR del EJ" sheetId="11" r:id="rId13"/>
    <sheet name="Coef. utilidad" sheetId="14" r:id="rId14"/>
    <sheet name="PTU" sheetId="17" r:id="rId15"/>
    <sheet name="Edo Resultados" sheetId="20" r:id="rId16"/>
    <sheet name="Edo. Res. Con.-Fis" sheetId="5" r:id="rId17"/>
    <sheet name="Conc. Con-Fisc" sheetId="10" r:id="rId18"/>
    <sheet name="Ing. Con-Fis." sheetId="6" r:id="rId19"/>
    <sheet name="Dec. Con-Fis." sheetId="9" r:id="rId20"/>
    <sheet name="Balanza de Comprobación" sheetId="12" r:id="rId21"/>
    <sheet name="Sueldos ND" sheetId="25" r:id="rId22"/>
    <sheet name="Bal. Gral" sheetId="22" r:id="rId23"/>
    <sheet name="Depreciación" sheetId="7" r:id="rId24"/>
    <sheet name="Ajuste Anual" sheetId="29" r:id="rId25"/>
    <sheet name="BG 12 PER" sheetId="13" r:id="rId26"/>
    <sheet name="INPC" sheetId="1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22">'Bal. Gral'!$A$1:$E$39</definedName>
    <definedName name="_xlnm.Print_Area" localSheetId="20">'Balanza de Comprobación'!$A$1:$H$271</definedName>
    <definedName name="_xlnm.Print_Area" localSheetId="25">'BG 12 PER'!$A$1:$M$68</definedName>
    <definedName name="IETU">'[1]Tarifas y INPC'!$G$48:$G$51</definedName>
    <definedName name="INDICE" localSheetId="24">[2]Dep´n!#REF!</definedName>
    <definedName name="INDICE">[2]Dep´n!#REF!</definedName>
    <definedName name="Indice4" localSheetId="24">[2]Dep´n!#REF!</definedName>
    <definedName name="Indice4">[2]Dep´n!#REF!</definedName>
    <definedName name="INPC" localSheetId="24">'[3]Dep´n Ok'!$T$145:$AE$186</definedName>
    <definedName name="INPC" localSheetId="21">'[4]Cedula de Depreciacion'!$T$145:$AE$186</definedName>
    <definedName name="INPC">#REF!</definedName>
    <definedName name="INPC2">[5]DEPRECIACION!$T$98:$AE$139</definedName>
    <definedName name="INPC21" localSheetId="24">[2]Dep´n!#REF!</definedName>
    <definedName name="INPC21">[2]Dep´n!#REF!</definedName>
    <definedName name="INPC3" localSheetId="24">'[6]DEP FISCAL'!$T$175:$AF$222</definedName>
    <definedName name="INPC3">#REF!</definedName>
    <definedName name="INPC4">'[6]DEP FISCAL'!$U$175:$AF$225</definedName>
    <definedName name="ISR">'[7]Calculo ISR'!#REF!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5" l="1"/>
  <c r="E17" i="25"/>
  <c r="E15" i="25"/>
  <c r="C18" i="25"/>
  <c r="C17" i="25"/>
  <c r="C15" i="25"/>
  <c r="C14" i="25"/>
  <c r="C10" i="25"/>
  <c r="O92" i="29"/>
  <c r="E92" i="29"/>
  <c r="F92" i="29"/>
  <c r="G92" i="29"/>
  <c r="H92" i="29"/>
  <c r="I92" i="29"/>
  <c r="J92" i="29"/>
  <c r="K92" i="29"/>
  <c r="L92" i="29"/>
  <c r="M92" i="29"/>
  <c r="N92" i="29"/>
  <c r="D92" i="29"/>
  <c r="E66" i="29"/>
  <c r="F66" i="29"/>
  <c r="G66" i="29"/>
  <c r="H66" i="29"/>
  <c r="I66" i="29"/>
  <c r="J66" i="29"/>
  <c r="K66" i="29"/>
  <c r="L66" i="29"/>
  <c r="M66" i="29"/>
  <c r="N66" i="29"/>
  <c r="O66" i="29"/>
  <c r="D66" i="29"/>
  <c r="E46" i="29"/>
  <c r="F46" i="29"/>
  <c r="G46" i="29"/>
  <c r="H46" i="29"/>
  <c r="I46" i="29"/>
  <c r="J46" i="29"/>
  <c r="K46" i="29"/>
  <c r="L46" i="29"/>
  <c r="M46" i="29"/>
  <c r="N46" i="29"/>
  <c r="O46" i="29"/>
  <c r="D46" i="29"/>
  <c r="E19" i="29"/>
  <c r="F19" i="29"/>
  <c r="F20" i="29" s="1"/>
  <c r="G19" i="29"/>
  <c r="G20" i="29" s="1"/>
  <c r="H19" i="29"/>
  <c r="H20" i="29" s="1"/>
  <c r="I19" i="29"/>
  <c r="I20" i="29" s="1"/>
  <c r="J19" i="29"/>
  <c r="K19" i="29"/>
  <c r="L19" i="29"/>
  <c r="M19" i="29"/>
  <c r="N19" i="29"/>
  <c r="N20" i="29" s="1"/>
  <c r="O19" i="29"/>
  <c r="O20" i="29" s="1"/>
  <c r="D19" i="29"/>
  <c r="D20" i="29" s="1"/>
  <c r="E20" i="29"/>
  <c r="J20" i="29"/>
  <c r="K20" i="29"/>
  <c r="L20" i="29"/>
  <c r="M20" i="29"/>
  <c r="O14" i="29"/>
  <c r="O13" i="29"/>
  <c r="N14" i="29"/>
  <c r="N13" i="29"/>
  <c r="M14" i="29"/>
  <c r="M13" i="29"/>
  <c r="L14" i="29"/>
  <c r="L13" i="29"/>
  <c r="K14" i="29"/>
  <c r="K13" i="29"/>
  <c r="J14" i="29"/>
  <c r="J13" i="29"/>
  <c r="I14" i="29"/>
  <c r="I13" i="29"/>
  <c r="H14" i="29"/>
  <c r="H13" i="29"/>
  <c r="G14" i="29"/>
  <c r="G13" i="29"/>
  <c r="F14" i="29"/>
  <c r="F13" i="29"/>
  <c r="E14" i="29"/>
  <c r="E13" i="29"/>
  <c r="D14" i="29"/>
  <c r="D13" i="29"/>
  <c r="O10" i="29"/>
  <c r="O9" i="29"/>
  <c r="O11" i="29" s="1"/>
  <c r="N10" i="29"/>
  <c r="N9" i="29"/>
  <c r="M10" i="29"/>
  <c r="M9" i="29"/>
  <c r="L10" i="29"/>
  <c r="L9" i="29"/>
  <c r="K10" i="29"/>
  <c r="K9" i="29"/>
  <c r="J10" i="29"/>
  <c r="J9" i="29"/>
  <c r="I10" i="29"/>
  <c r="I9" i="29"/>
  <c r="H10" i="29"/>
  <c r="H9" i="29"/>
  <c r="G10" i="29"/>
  <c r="G9" i="29"/>
  <c r="F10" i="29"/>
  <c r="F9" i="29"/>
  <c r="E10" i="29"/>
  <c r="E9" i="29"/>
  <c r="D10" i="29"/>
  <c r="D9" i="29"/>
  <c r="C27" i="9"/>
  <c r="D61" i="7"/>
  <c r="J17" i="7"/>
  <c r="J26" i="7"/>
  <c r="J34" i="7"/>
  <c r="J53" i="7"/>
  <c r="H53" i="7"/>
  <c r="H34" i="7"/>
  <c r="H17" i="7"/>
  <c r="H26" i="7"/>
  <c r="F11" i="29" l="1"/>
  <c r="J11" i="29"/>
  <c r="N11" i="29"/>
  <c r="P9" i="29"/>
  <c r="H11" i="29"/>
  <c r="L11" i="29"/>
  <c r="E11" i="29"/>
  <c r="I11" i="29"/>
  <c r="D11" i="29"/>
  <c r="P10" i="29"/>
  <c r="M11" i="29"/>
  <c r="P14" i="29"/>
  <c r="K11" i="29"/>
  <c r="G11" i="29"/>
  <c r="C17" i="9"/>
  <c r="C10" i="9"/>
  <c r="B28" i="5" s="1"/>
  <c r="C8" i="9"/>
  <c r="B27" i="5" s="1"/>
  <c r="C7" i="9"/>
  <c r="C10" i="6"/>
  <c r="E15" i="6" l="1"/>
  <c r="C9" i="6"/>
  <c r="C7" i="6"/>
  <c r="H61" i="7"/>
  <c r="L50" i="7"/>
  <c r="L44" i="7"/>
  <c r="L45" i="7" s="1"/>
  <c r="L46" i="7" s="1"/>
  <c r="L47" i="7" s="1"/>
  <c r="L48" i="7" s="1"/>
  <c r="L49" i="7" s="1"/>
  <c r="L31" i="7"/>
  <c r="L32" i="7" s="1"/>
  <c r="L30" i="7"/>
  <c r="L23" i="7"/>
  <c r="L22" i="7"/>
  <c r="L21" i="7"/>
  <c r="M10" i="7"/>
  <c r="M11" i="7" s="1"/>
  <c r="M12" i="7" s="1"/>
  <c r="M13" i="7" s="1"/>
  <c r="M14" i="7" s="1"/>
  <c r="M15" i="7" s="1"/>
  <c r="M21" i="7" s="1"/>
  <c r="M22" i="7" s="1"/>
  <c r="M23" i="7" s="1"/>
  <c r="M30" i="7" s="1"/>
  <c r="M31" i="7" s="1"/>
  <c r="M32" i="7" s="1"/>
  <c r="M44" i="7" s="1"/>
  <c r="M45" i="7" s="1"/>
  <c r="M46" i="7" s="1"/>
  <c r="M47" i="7" s="1"/>
  <c r="M48" i="7" s="1"/>
  <c r="L15" i="7"/>
  <c r="L14" i="7"/>
  <c r="L13" i="7"/>
  <c r="L12" i="7"/>
  <c r="L11" i="7"/>
  <c r="L10" i="7"/>
  <c r="B45" i="7"/>
  <c r="S10" i="7"/>
  <c r="E50" i="7"/>
  <c r="E49" i="7"/>
  <c r="E48" i="7"/>
  <c r="E47" i="7"/>
  <c r="E46" i="7"/>
  <c r="E45" i="7"/>
  <c r="E44" i="7"/>
  <c r="C51" i="7"/>
  <c r="E51" i="7" s="1"/>
  <c r="D52" i="7"/>
  <c r="D53" i="7" s="1"/>
  <c r="A45" i="7"/>
  <c r="A46" i="7" s="1"/>
  <c r="A47" i="7" s="1"/>
  <c r="A48" i="7" s="1"/>
  <c r="A49" i="7" s="1"/>
  <c r="A50" i="7" s="1"/>
  <c r="A51" i="7" s="1"/>
  <c r="E31" i="7"/>
  <c r="E30" i="7"/>
  <c r="C32" i="7"/>
  <c r="E32" i="7" s="1"/>
  <c r="A31" i="7"/>
  <c r="A32" i="7" s="1"/>
  <c r="A11" i="7"/>
  <c r="A12" i="7" s="1"/>
  <c r="A13" i="7" s="1"/>
  <c r="A14" i="7" s="1"/>
  <c r="A15" i="7" s="1"/>
  <c r="E15" i="7"/>
  <c r="E14" i="7"/>
  <c r="E13" i="7"/>
  <c r="E12" i="7"/>
  <c r="E11" i="7"/>
  <c r="E10" i="7"/>
  <c r="B12" i="7"/>
  <c r="B13" i="7" s="1"/>
  <c r="E23" i="7"/>
  <c r="E22" i="7"/>
  <c r="E21" i="7"/>
  <c r="D25" i="7"/>
  <c r="D26" i="7" s="1"/>
  <c r="N48" i="7" l="1"/>
  <c r="M49" i="7"/>
  <c r="M50" i="7" s="1"/>
  <c r="M51" i="7" s="1"/>
  <c r="L51" i="7"/>
  <c r="N49" i="7"/>
  <c r="N46" i="7"/>
  <c r="N47" i="7"/>
  <c r="N13" i="7"/>
  <c r="N12" i="7"/>
  <c r="F12" i="7"/>
  <c r="G12" i="7" s="1"/>
  <c r="H12" i="7" s="1"/>
  <c r="F13" i="7"/>
  <c r="G13" i="7" s="1"/>
  <c r="H13" i="7" s="1"/>
  <c r="I13" i="7" s="1"/>
  <c r="F21" i="7"/>
  <c r="G21" i="7" s="1"/>
  <c r="P66" i="29"/>
  <c r="P84" i="29"/>
  <c r="E67" i="29"/>
  <c r="F67" i="29"/>
  <c r="G67" i="29"/>
  <c r="H67" i="29"/>
  <c r="I67" i="29"/>
  <c r="J67" i="29"/>
  <c r="K67" i="29"/>
  <c r="L67" i="29"/>
  <c r="M67" i="29"/>
  <c r="N67" i="29"/>
  <c r="O67" i="29"/>
  <c r="D67" i="29"/>
  <c r="N50" i="7" l="1"/>
  <c r="O12" i="7"/>
  <c r="P12" i="7"/>
  <c r="J12" i="7"/>
  <c r="K12" i="7" s="1"/>
  <c r="I12" i="7"/>
  <c r="O13" i="7"/>
  <c r="P13" i="7"/>
  <c r="J13" i="7"/>
  <c r="K13" i="7" s="1"/>
  <c r="P67" i="29"/>
  <c r="D16" i="7" l="1"/>
  <c r="D17" i="7" l="1"/>
  <c r="B10" i="5"/>
  <c r="U119" i="29" l="1"/>
  <c r="U118" i="29"/>
  <c r="N45" i="7" l="1"/>
  <c r="N11" i="7"/>
  <c r="N10" i="7"/>
  <c r="D54" i="7"/>
  <c r="N44" i="7"/>
  <c r="F44" i="7"/>
  <c r="G44" i="7" s="1"/>
  <c r="D39" i="7"/>
  <c r="D41" i="7" s="1"/>
  <c r="N38" i="7"/>
  <c r="F38" i="7"/>
  <c r="G38" i="7" s="1"/>
  <c r="D33" i="7"/>
  <c r="D58" i="7" s="1"/>
  <c r="D62" i="7" s="1"/>
  <c r="F32" i="7"/>
  <c r="G32" i="7" s="1"/>
  <c r="H32" i="7" s="1"/>
  <c r="N31" i="7"/>
  <c r="F31" i="7"/>
  <c r="G31" i="7" s="1"/>
  <c r="N30" i="7"/>
  <c r="F30" i="7"/>
  <c r="G30" i="7" s="1"/>
  <c r="D27" i="7"/>
  <c r="N24" i="7"/>
  <c r="F24" i="7"/>
  <c r="G24" i="7" s="1"/>
  <c r="N23" i="7"/>
  <c r="F23" i="7"/>
  <c r="G23" i="7" s="1"/>
  <c r="H23" i="7" s="1"/>
  <c r="N22" i="7"/>
  <c r="F22" i="7"/>
  <c r="G22" i="7" s="1"/>
  <c r="N21" i="7"/>
  <c r="N15" i="7"/>
  <c r="F15" i="7"/>
  <c r="G15" i="7" s="1"/>
  <c r="F14" i="7"/>
  <c r="G14" i="7" s="1"/>
  <c r="F11" i="7"/>
  <c r="G11" i="7" s="1"/>
  <c r="F10" i="7"/>
  <c r="G10" i="7" s="1"/>
  <c r="H5" i="7"/>
  <c r="G5" i="7"/>
  <c r="B46" i="7" l="1"/>
  <c r="D34" i="7"/>
  <c r="D35" i="7" s="1"/>
  <c r="H14" i="7"/>
  <c r="J14" i="7" s="1"/>
  <c r="K14" i="7" s="1"/>
  <c r="G25" i="7"/>
  <c r="F45" i="7"/>
  <c r="G45" i="7" s="1"/>
  <c r="H45" i="7" s="1"/>
  <c r="D18" i="7"/>
  <c r="C23" i="25"/>
  <c r="E22" i="25"/>
  <c r="E23" i="25" s="1"/>
  <c r="N51" i="7"/>
  <c r="N14" i="7"/>
  <c r="H44" i="7"/>
  <c r="I44" i="7" s="1"/>
  <c r="G52" i="7"/>
  <c r="J23" i="7"/>
  <c r="K23" i="7" s="1"/>
  <c r="P23" i="7"/>
  <c r="O23" i="7"/>
  <c r="P32" i="7"/>
  <c r="J32" i="7"/>
  <c r="K32" i="7" s="1"/>
  <c r="H30" i="7"/>
  <c r="J30" i="7" s="1"/>
  <c r="G33" i="7"/>
  <c r="H11" i="7"/>
  <c r="J11" i="7" s="1"/>
  <c r="H15" i="7"/>
  <c r="I15" i="7" s="1"/>
  <c r="G39" i="7"/>
  <c r="H38" i="7"/>
  <c r="I38" i="7" s="1"/>
  <c r="I23" i="7"/>
  <c r="I32" i="7"/>
  <c r="H22" i="7"/>
  <c r="I22" i="7" s="1"/>
  <c r="H24" i="7"/>
  <c r="I24" i="7" s="1"/>
  <c r="G16" i="7"/>
  <c r="H10" i="7"/>
  <c r="H21" i="7"/>
  <c r="J21" i="7" s="1"/>
  <c r="H31" i="7"/>
  <c r="J31" i="7" s="1"/>
  <c r="K31" i="7" s="1"/>
  <c r="F46" i="7" l="1"/>
  <c r="G46" i="7" s="1"/>
  <c r="B47" i="7"/>
  <c r="J10" i="7"/>
  <c r="K10" i="7" s="1"/>
  <c r="P10" i="7"/>
  <c r="O14" i="7"/>
  <c r="P14" i="7"/>
  <c r="J22" i="7"/>
  <c r="K22" i="7" s="1"/>
  <c r="J38" i="7"/>
  <c r="J39" i="7" s="1"/>
  <c r="J41" i="7" s="1"/>
  <c r="I14" i="7"/>
  <c r="J15" i="7"/>
  <c r="K15" i="7" s="1"/>
  <c r="E28" i="25"/>
  <c r="I31" i="7"/>
  <c r="F22" i="25"/>
  <c r="G22" i="25" s="1"/>
  <c r="K21" i="7"/>
  <c r="N32" i="7"/>
  <c r="O32" i="7" s="1"/>
  <c r="P15" i="7"/>
  <c r="O15" i="7"/>
  <c r="O45" i="7"/>
  <c r="P45" i="7"/>
  <c r="P11" i="7"/>
  <c r="O11" i="7"/>
  <c r="K11" i="7"/>
  <c r="P24" i="7"/>
  <c r="O24" i="7"/>
  <c r="I45" i="7"/>
  <c r="I11" i="7"/>
  <c r="H39" i="7"/>
  <c r="H41" i="7" s="1"/>
  <c r="P38" i="7"/>
  <c r="P39" i="7" s="1"/>
  <c r="O38" i="7"/>
  <c r="O39" i="7" s="1"/>
  <c r="P31" i="7"/>
  <c r="O31" i="7"/>
  <c r="P22" i="7"/>
  <c r="O22" i="7"/>
  <c r="J45" i="7"/>
  <c r="K45" i="7" s="1"/>
  <c r="P44" i="7"/>
  <c r="O44" i="7"/>
  <c r="K30" i="7"/>
  <c r="I21" i="7"/>
  <c r="I25" i="7" s="1"/>
  <c r="H25" i="7"/>
  <c r="H27" i="7" s="1"/>
  <c r="O21" i="7"/>
  <c r="P21" i="7"/>
  <c r="O30" i="7"/>
  <c r="P30" i="7"/>
  <c r="H33" i="7"/>
  <c r="J44" i="7"/>
  <c r="K44" i="7" s="1"/>
  <c r="I10" i="7"/>
  <c r="O10" i="7"/>
  <c r="H16" i="7"/>
  <c r="H18" i="7" s="1"/>
  <c r="J24" i="7"/>
  <c r="K24" i="7" s="1"/>
  <c r="I30" i="7"/>
  <c r="F47" i="7" l="1"/>
  <c r="G47" i="7" s="1"/>
  <c r="B48" i="7"/>
  <c r="H46" i="7"/>
  <c r="J46" i="7" s="1"/>
  <c r="K16" i="7"/>
  <c r="J16" i="7"/>
  <c r="J18" i="7" s="1"/>
  <c r="K25" i="7"/>
  <c r="K38" i="7"/>
  <c r="K33" i="7"/>
  <c r="O16" i="7"/>
  <c r="O25" i="7"/>
  <c r="P16" i="7"/>
  <c r="I33" i="7"/>
  <c r="P25" i="7"/>
  <c r="H35" i="7"/>
  <c r="P33" i="7"/>
  <c r="I16" i="7"/>
  <c r="J33" i="7"/>
  <c r="J25" i="7"/>
  <c r="J27" i="7" s="1"/>
  <c r="K46" i="7" l="1"/>
  <c r="I46" i="7"/>
  <c r="P46" i="7"/>
  <c r="O46" i="7"/>
  <c r="B49" i="7"/>
  <c r="F48" i="7"/>
  <c r="G48" i="7" s="1"/>
  <c r="H47" i="7"/>
  <c r="J35" i="7"/>
  <c r="H48" i="7" l="1"/>
  <c r="I48" i="7" s="1"/>
  <c r="O47" i="7"/>
  <c r="P47" i="7"/>
  <c r="B50" i="7"/>
  <c r="F49" i="7"/>
  <c r="G49" i="7" s="1"/>
  <c r="I47" i="7"/>
  <c r="J47" i="7"/>
  <c r="O33" i="7"/>
  <c r="H49" i="7" l="1"/>
  <c r="J49" i="7" s="1"/>
  <c r="K47" i="7"/>
  <c r="B51" i="7"/>
  <c r="F51" i="7" s="1"/>
  <c r="G51" i="7" s="1"/>
  <c r="F50" i="7"/>
  <c r="G50" i="7" s="1"/>
  <c r="J48" i="7"/>
  <c r="K48" i="7" s="1"/>
  <c r="O48" i="7"/>
  <c r="P48" i="7"/>
  <c r="P59" i="29"/>
  <c r="P60" i="29"/>
  <c r="K49" i="7" l="1"/>
  <c r="H51" i="7"/>
  <c r="J51" i="7" s="1"/>
  <c r="K51" i="7" s="1"/>
  <c r="H50" i="7"/>
  <c r="I50" i="7" s="1"/>
  <c r="I49" i="7"/>
  <c r="O49" i="7"/>
  <c r="P49" i="7"/>
  <c r="P58" i="29"/>
  <c r="P57" i="29"/>
  <c r="P56" i="29"/>
  <c r="I51" i="7" l="1"/>
  <c r="P51" i="7"/>
  <c r="P52" i="7" s="1"/>
  <c r="O51" i="7"/>
  <c r="J50" i="7"/>
  <c r="O50" i="7"/>
  <c r="P50" i="7"/>
  <c r="H52" i="7"/>
  <c r="H58" i="7" s="1"/>
  <c r="C23" i="9" s="1"/>
  <c r="B30" i="5" s="1"/>
  <c r="L48" i="29"/>
  <c r="H54" i="7" l="1"/>
  <c r="K50" i="7"/>
  <c r="K52" i="7" s="1"/>
  <c r="K58" i="7" s="1"/>
  <c r="K61" i="7" s="1"/>
  <c r="J52" i="7"/>
  <c r="J58" i="7" s="1"/>
  <c r="O52" i="7"/>
  <c r="C23" i="10"/>
  <c r="O58" i="7" l="1"/>
  <c r="C15" i="9" s="1"/>
  <c r="J54" i="7"/>
  <c r="E12" i="9"/>
  <c r="B14" i="5"/>
  <c r="C30" i="10" l="1"/>
  <c r="C35" i="5"/>
  <c r="C10" i="10"/>
  <c r="G18" i="25"/>
  <c r="F18" i="25"/>
  <c r="G19" i="25"/>
  <c r="F19" i="25"/>
  <c r="G16" i="25"/>
  <c r="F16" i="25"/>
  <c r="G15" i="25"/>
  <c r="F15" i="25"/>
  <c r="D20" i="25"/>
  <c r="G23" i="25" l="1"/>
  <c r="F23" i="25"/>
  <c r="C22" i="9" l="1"/>
  <c r="C16" i="10"/>
  <c r="B32" i="5" s="1"/>
  <c r="N34" i="29"/>
  <c r="P97" i="29"/>
  <c r="P96" i="29"/>
  <c r="O93" i="29"/>
  <c r="N93" i="29"/>
  <c r="M93" i="29"/>
  <c r="L93" i="29"/>
  <c r="K93" i="29"/>
  <c r="J93" i="29"/>
  <c r="I93" i="29"/>
  <c r="H93" i="29"/>
  <c r="G93" i="29"/>
  <c r="F93" i="29"/>
  <c r="E93" i="29"/>
  <c r="D93" i="29"/>
  <c r="P92" i="29"/>
  <c r="P91" i="29"/>
  <c r="P90" i="29"/>
  <c r="O86" i="29"/>
  <c r="O87" i="29" s="1"/>
  <c r="N86" i="29"/>
  <c r="N87" i="29" s="1"/>
  <c r="M86" i="29"/>
  <c r="M87" i="29" s="1"/>
  <c r="L86" i="29"/>
  <c r="L87" i="29" s="1"/>
  <c r="K86" i="29"/>
  <c r="K87" i="29" s="1"/>
  <c r="J86" i="29"/>
  <c r="J87" i="29" s="1"/>
  <c r="I86" i="29"/>
  <c r="I87" i="29" s="1"/>
  <c r="H86" i="29"/>
  <c r="H87" i="29" s="1"/>
  <c r="G86" i="29"/>
  <c r="G87" i="29" s="1"/>
  <c r="F86" i="29"/>
  <c r="F87" i="29" s="1"/>
  <c r="E86" i="29"/>
  <c r="E87" i="29" s="1"/>
  <c r="D86" i="29"/>
  <c r="D87" i="29" s="1"/>
  <c r="P85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P81" i="29"/>
  <c r="P80" i="29"/>
  <c r="P79" i="29"/>
  <c r="P78" i="29"/>
  <c r="P77" i="29"/>
  <c r="P76" i="29"/>
  <c r="P75" i="29"/>
  <c r="P74" i="29"/>
  <c r="P73" i="29"/>
  <c r="P72" i="29"/>
  <c r="P71" i="29"/>
  <c r="O62" i="29"/>
  <c r="N62" i="29"/>
  <c r="M62" i="29"/>
  <c r="L62" i="29"/>
  <c r="L63" i="29" s="1"/>
  <c r="K62" i="29"/>
  <c r="J62" i="29"/>
  <c r="I62" i="29"/>
  <c r="H62" i="29"/>
  <c r="G62" i="29"/>
  <c r="F62" i="29"/>
  <c r="E62" i="29"/>
  <c r="D62" i="29"/>
  <c r="P61" i="29"/>
  <c r="P55" i="29"/>
  <c r="P54" i="29"/>
  <c r="P53" i="29"/>
  <c r="P52" i="29"/>
  <c r="P51" i="29"/>
  <c r="P50" i="29"/>
  <c r="P49" i="29"/>
  <c r="O48" i="29"/>
  <c r="N48" i="29"/>
  <c r="M48" i="29"/>
  <c r="K48" i="29"/>
  <c r="J48" i="29"/>
  <c r="I48" i="29"/>
  <c r="H48" i="29"/>
  <c r="G48" i="29"/>
  <c r="F48" i="29"/>
  <c r="E48" i="29"/>
  <c r="D48" i="29"/>
  <c r="P46" i="29"/>
  <c r="N36" i="29"/>
  <c r="M36" i="29"/>
  <c r="L36" i="29"/>
  <c r="K36" i="29"/>
  <c r="J36" i="29"/>
  <c r="I36" i="29"/>
  <c r="H36" i="29"/>
  <c r="G36" i="29"/>
  <c r="F36" i="29"/>
  <c r="E36" i="29"/>
  <c r="D36" i="29"/>
  <c r="P35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P29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P26" i="29"/>
  <c r="P25" i="29"/>
  <c r="P24" i="29"/>
  <c r="P23" i="29"/>
  <c r="P22" i="29"/>
  <c r="C22" i="29"/>
  <c r="P20" i="29"/>
  <c r="P18" i="29"/>
  <c r="O15" i="29"/>
  <c r="O16" i="29" s="1"/>
  <c r="N15" i="29"/>
  <c r="N16" i="29" s="1"/>
  <c r="M15" i="29"/>
  <c r="M16" i="29" s="1"/>
  <c r="L15" i="29"/>
  <c r="L16" i="29" s="1"/>
  <c r="K15" i="29"/>
  <c r="K16" i="29" s="1"/>
  <c r="J15" i="29"/>
  <c r="J16" i="29" s="1"/>
  <c r="I15" i="29"/>
  <c r="I16" i="29" s="1"/>
  <c r="H15" i="29"/>
  <c r="H16" i="29" s="1"/>
  <c r="G15" i="29"/>
  <c r="G16" i="29" s="1"/>
  <c r="F15" i="29"/>
  <c r="F16" i="29" s="1"/>
  <c r="E15" i="29"/>
  <c r="E16" i="29" s="1"/>
  <c r="D15" i="29"/>
  <c r="D16" i="29" s="1"/>
  <c r="P16" i="29" l="1"/>
  <c r="F63" i="29"/>
  <c r="O34" i="29"/>
  <c r="O36" i="29" s="1"/>
  <c r="P36" i="29" s="1"/>
  <c r="P34" i="29"/>
  <c r="G63" i="29"/>
  <c r="H63" i="29"/>
  <c r="I63" i="29"/>
  <c r="J63" i="29"/>
  <c r="K63" i="29"/>
  <c r="D63" i="29"/>
  <c r="M63" i="29"/>
  <c r="E63" i="29"/>
  <c r="N63" i="29"/>
  <c r="O63" i="29"/>
  <c r="P82" i="29"/>
  <c r="P27" i="29"/>
  <c r="P31" i="29"/>
  <c r="P93" i="29"/>
  <c r="P48" i="29"/>
  <c r="P87" i="29"/>
  <c r="P63" i="29" l="1"/>
  <c r="P101" i="29" s="1"/>
  <c r="P104" i="29" s="1"/>
  <c r="P19" i="29"/>
  <c r="P114" i="29" l="1"/>
  <c r="P11" i="29"/>
  <c r="P39" i="29" s="1"/>
  <c r="P13" i="29" l="1"/>
  <c r="P41" i="29" l="1"/>
  <c r="P111" i="29" s="1"/>
  <c r="P117" i="29" l="1"/>
  <c r="P123" i="29" s="1"/>
  <c r="C19" i="9" s="1"/>
  <c r="C21" i="9"/>
  <c r="E27" i="9" l="1"/>
  <c r="C31" i="10"/>
  <c r="C36" i="5"/>
  <c r="E19" i="9"/>
  <c r="E33" i="9" s="1"/>
  <c r="C11" i="10"/>
  <c r="C16" i="5"/>
  <c r="G19" i="14" s="1"/>
  <c r="B31" i="5" l="1"/>
  <c r="B26" i="5" s="1"/>
  <c r="E36" i="10" l="1"/>
  <c r="C20" i="11" l="1"/>
  <c r="D21" i="25" l="1"/>
  <c r="C34" i="5" l="1"/>
  <c r="B1" i="25" l="1"/>
  <c r="D14" i="25"/>
  <c r="D13" i="25"/>
  <c r="D12" i="25"/>
  <c r="D10" i="25" l="1"/>
  <c r="D11" i="25"/>
  <c r="D23" i="25" l="1"/>
  <c r="C7" i="17" l="1"/>
  <c r="C26" i="5"/>
  <c r="E24" i="10" l="1"/>
  <c r="C20" i="10"/>
  <c r="B12" i="5"/>
  <c r="C12" i="5" l="1"/>
  <c r="B21" i="5"/>
  <c r="C28" i="5"/>
  <c r="C27" i="5" l="1"/>
  <c r="C14" i="10" l="1"/>
  <c r="C29" i="10"/>
  <c r="E31" i="10" s="1"/>
  <c r="E10" i="6"/>
  <c r="E21" i="6" s="1"/>
  <c r="C5" i="11" l="1"/>
  <c r="C10" i="5"/>
  <c r="C21" i="5" l="1"/>
  <c r="E22" i="6" s="1"/>
  <c r="C40" i="5"/>
  <c r="E34" i="9" s="1"/>
  <c r="G18" i="14" l="1"/>
  <c r="C42" i="5"/>
  <c r="C45" i="5" s="1"/>
  <c r="E11" i="10"/>
  <c r="C7" i="11"/>
  <c r="C9" i="11" s="1"/>
  <c r="C12" i="11" s="1"/>
  <c r="C5" i="17"/>
  <c r="C6" i="17"/>
  <c r="C47" i="5" l="1"/>
  <c r="C8" i="17"/>
  <c r="C11" i="17" s="1"/>
  <c r="C15" i="17" s="1"/>
  <c r="B38" i="5" s="1"/>
  <c r="B9" i="14"/>
  <c r="C14" i="11"/>
  <c r="C18" i="11" s="1"/>
  <c r="C22" i="11" s="1"/>
  <c r="G21" i="14"/>
  <c r="B10" i="14" s="1"/>
  <c r="B12" i="14" l="1"/>
  <c r="C49" i="5"/>
  <c r="B39" i="5" s="1"/>
  <c r="C52" i="5" l="1"/>
  <c r="B40" i="5"/>
  <c r="B42" i="5" s="1"/>
  <c r="B47" i="5" s="1"/>
  <c r="C17" i="10" l="1"/>
  <c r="E20" i="10" s="1"/>
  <c r="B51" i="5"/>
  <c r="E5" i="10" s="1"/>
  <c r="E34" i="10" l="1"/>
  <c r="E38" i="10" s="1"/>
  <c r="E39" i="10" s="1"/>
  <c r="E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tc={CEC3B7AF-36EB-48DB-A278-D4296AD41C64}</author>
    <author>tc={CEA355C0-5A76-430A-8FB3-CC4965F33FA1}</author>
    <author>tc={9E078D95-4F22-4812-BDD7-B6585A167C28}</author>
  </authors>
  <commentList>
    <comment ref="J49" authorId="0" shapeId="0" xr:uid="{00000000-0006-0000-2000-000001000000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Es correcto
</t>
      </text>
    </comment>
    <comment ref="M49" authorId="1" shapeId="0" xr:uid="{00000000-0006-0000-2000-00000200000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Es correcto</t>
      </text>
    </comment>
    <comment ref="O84" authorId="2" shapeId="0" xr:uid="{00000000-0006-0000-2000-00000300000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Es correcto
Respuesta:
    Dos prestamos uno por 300,000 USD y otro por 155,000 USD</t>
      </text>
    </comment>
  </commentList>
</comments>
</file>

<file path=xl/sharedStrings.xml><?xml version="1.0" encoding="utf-8"?>
<sst xmlns="http://schemas.openxmlformats.org/spreadsheetml/2006/main" count="12231" uniqueCount="1015">
  <si>
    <t>ESTADO DE RESULTADOS CONTABLE Y FISCAL</t>
  </si>
  <si>
    <t>CONCEPTO</t>
  </si>
  <si>
    <t>CONTABLE</t>
  </si>
  <si>
    <t>I.S.R.</t>
  </si>
  <si>
    <t>INGRESOS</t>
  </si>
  <si>
    <t>PRODUCTOS FINANCIEROS</t>
  </si>
  <si>
    <t>ACT SALDOS IVA</t>
  </si>
  <si>
    <t>DEV Y DESC S/VENTAS</t>
  </si>
  <si>
    <t>ANTICIPO DE CLIENTES 2020</t>
  </si>
  <si>
    <t>AJUSTE ANUAL POR INFLACION ACUMULABLE</t>
  </si>
  <si>
    <t>TOTAL INGRESOS</t>
  </si>
  <si>
    <t>DEDUCCIONES</t>
  </si>
  <si>
    <t>COSTO DE VENTAS</t>
  </si>
  <si>
    <t>OTROS GASTOS</t>
  </si>
  <si>
    <t>DEPRECIACION CONTABLE</t>
  </si>
  <si>
    <t>NO DEDUCIBLES</t>
  </si>
  <si>
    <t>GASTOS NO PAGADOS PF, SC Y SIMPLIFICADOS</t>
  </si>
  <si>
    <t>GASTOS PAGADOS PF, SC Y SIMPLIFICADOS EJ ANTERIOR</t>
  </si>
  <si>
    <t>DEPRECIACION ACTUALIZADA</t>
  </si>
  <si>
    <t>AJUSTE ANUAL POR INFLACION DEDUCIBLE</t>
  </si>
  <si>
    <t>PTU</t>
  </si>
  <si>
    <t>ISR</t>
  </si>
  <si>
    <t>TOTAL DEDUCIBLES</t>
  </si>
  <si>
    <t>BASE PARA I.S.R. Y P.T.U.</t>
  </si>
  <si>
    <t>TASA DE I.S.R.  Y  P.T.U.</t>
  </si>
  <si>
    <t>I.S.R. POR PAGAR</t>
  </si>
  <si>
    <t>ISR PAGADO EN PAGOS PROVISIONALES</t>
  </si>
  <si>
    <t>INGRESOS CONTABLES:</t>
  </si>
  <si>
    <t>DESCUENTOS Y DEVOLUCIONES S/ VTAS</t>
  </si>
  <si>
    <t>( + )</t>
  </si>
  <si>
    <t>UTILIDAD EN VENTA DE ACTIVO FIJO</t>
  </si>
  <si>
    <t>ANTICIPO CLIENTES EJERCICIO</t>
  </si>
  <si>
    <t>( - )</t>
  </si>
  <si>
    <t>OTROS PRODUCTOS (ACTUALIZACION IVA FAVOR)</t>
  </si>
  <si>
    <t>ANTICIPO CLIENTES EJERCICIO ANTERIOR</t>
  </si>
  <si>
    <t>( = )</t>
  </si>
  <si>
    <t>INGRESOS ACUMULABLES PARA I.S.R.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</si>
  <si>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</si>
  <si>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</si>
  <si>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</si>
  <si>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</si>
  <si>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</si>
  <si>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</si>
  <si>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</si>
  <si>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</si>
  <si>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</si>
  <si>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</si>
  <si>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</si>
  <si>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</si>
  <si>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</si>
  <si>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DEDUCCIONES CONTABLES:</t>
  </si>
  <si>
    <t xml:space="preserve">GASTOS FINANCIEROS </t>
  </si>
  <si>
    <t>DEPRECIACION ACTUALIZADA DE ACTIVOS FIJOS</t>
  </si>
  <si>
    <t>DEVOLUCIONES SOBRE VENTAS</t>
  </si>
  <si>
    <t>PARTIDAS NO DEDUCIBLES</t>
  </si>
  <si>
    <t>INGRESOS POR COBRAR AL FINAL DEL EJERCICIO</t>
  </si>
  <si>
    <t>DEDUCCIONES FISCALES PARA I.S.R.</t>
  </si>
  <si>
    <t>RESULTADO CONTABLE</t>
  </si>
  <si>
    <t>INGRESOS FISCALES NO CONTABLES</t>
  </si>
  <si>
    <t xml:space="preserve">( + ) </t>
  </si>
  <si>
    <t>DEDUCCIONES CONTABLES NO FISCALES</t>
  </si>
  <si>
    <t>DEPRECIACION  Y AMORTIZACION CONTABLE</t>
  </si>
  <si>
    <t>PTU E ISR</t>
  </si>
  <si>
    <t xml:space="preserve">ACTUALIZACION </t>
  </si>
  <si>
    <t>INGRESOS CONTABLES NO FISCALES</t>
  </si>
  <si>
    <t>ANTICIPO DE CLIENTES DEL EJERCICIO ANTERIOR</t>
  </si>
  <si>
    <t>DEDUCCIONES FISCALES NO CONTABLES</t>
  </si>
  <si>
    <t>DEPRECIACION ACTUALIZADA DE ACTIVO FIJO</t>
  </si>
  <si>
    <t>UTILIDAD (Pérdida) FISCAL</t>
  </si>
  <si>
    <t>RESULTADO FISCAL</t>
  </si>
  <si>
    <t>INGRESOS ACUMULABLES</t>
  </si>
  <si>
    <t>DEDUCCIONES AUTORIZADAS</t>
  </si>
  <si>
    <t>UTILIDAD FISCAL</t>
  </si>
  <si>
    <t>( x )</t>
  </si>
  <si>
    <t>TASA DE IMPUESTO</t>
  </si>
  <si>
    <t>IMPUESTO DEL EJERCICIO</t>
  </si>
  <si>
    <t>PAGOS PROVISIONALES</t>
  </si>
  <si>
    <t>Deudor</t>
  </si>
  <si>
    <t>Acreedor</t>
  </si>
  <si>
    <t>Cargos</t>
  </si>
  <si>
    <t>Abonos</t>
  </si>
  <si>
    <t>Total cuentas no impresas</t>
  </si>
  <si>
    <t xml:space="preserve">Sumas Iguales: </t>
  </si>
  <si>
    <t>C u e n t a</t>
  </si>
  <si>
    <t>N o m b r e</t>
  </si>
  <si>
    <t>Saldos</t>
  </si>
  <si>
    <t>Iniciales</t>
  </si>
  <si>
    <t>Actuales</t>
  </si>
  <si>
    <t>PTU POR PAGAR</t>
  </si>
  <si>
    <t>A C T I V O</t>
  </si>
  <si>
    <t>SUMA DEL ACTIVO</t>
  </si>
  <si>
    <t>P A S I V O</t>
  </si>
  <si>
    <t>SUMA DEL PASIVO</t>
  </si>
  <si>
    <t>C A P I T A L</t>
  </si>
  <si>
    <t>SUMA DEL CAPITAL</t>
  </si>
  <si>
    <t>SUMA PASIVO Y CAPITAL</t>
  </si>
  <si>
    <t>IMPORTANTE: Los importes del detalle están impresos sin decimales y redondeados.</t>
  </si>
  <si>
    <t>ANTICIPO DE CLIENTES 2021</t>
  </si>
  <si>
    <t xml:space="preserve">C.U. =  </t>
  </si>
  <si>
    <t>INGRESOS NOMINALES</t>
  </si>
  <si>
    <t>(+)</t>
  </si>
  <si>
    <t>(-)</t>
  </si>
  <si>
    <t>Periodo</t>
  </si>
  <si>
    <t>(-) DEDUCCIONES AUTORIZADAS</t>
  </si>
  <si>
    <t>(-) SUELDOS EXENTOS</t>
  </si>
  <si>
    <t>BASE PAR PTU</t>
  </si>
  <si>
    <t>TASA 10%</t>
  </si>
  <si>
    <t>(=)</t>
  </si>
  <si>
    <t>PTU A REPARTIR EN EL EJERCICIO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</si>
  <si>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</si>
  <si>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</si>
  <si>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</si>
  <si>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</si>
  <si>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</si>
  <si>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</si>
  <si>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</si>
  <si>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</si>
  <si>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</si>
  <si>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</si>
  <si>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</si>
  <si>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</si>
  <si>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</si>
  <si>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%</t>
  </si>
  <si>
    <t>Acumulado</t>
  </si>
  <si>
    <t xml:space="preserve">  I n g r e s o s</t>
  </si>
  <si>
    <t xml:space="preserve">  Total Ingresos</t>
  </si>
  <si>
    <t xml:space="preserve">  E g r e s o s</t>
  </si>
  <si>
    <t xml:space="preserve">  Total Egresos</t>
  </si>
  <si>
    <t xml:space="preserve">  Utilidad (o Pérdida)</t>
  </si>
  <si>
    <t xml:space="preserve">  </t>
  </si>
  <si>
    <t>SUMA DEL PASIVO Y CAPITAL</t>
  </si>
  <si>
    <t>SUELDOS EXENTOS PARTE NO DEDUCIBLE</t>
  </si>
  <si>
    <t>NO DEDUCIBLES (SUELDOS EXENTOS)</t>
  </si>
  <si>
    <t>Utilidad o Pérdida del Ejercicio</t>
  </si>
  <si>
    <t>CONTPAQ i</t>
  </si>
  <si>
    <t>Hoja:      1</t>
  </si>
  <si>
    <t>COSTO DE VENTA Y/0 SERVICIOS</t>
  </si>
  <si>
    <t xml:space="preserve">Total </t>
  </si>
  <si>
    <t>GRAVADO</t>
  </si>
  <si>
    <t>Exento</t>
  </si>
  <si>
    <t>Sueldos</t>
  </si>
  <si>
    <t>Bono Asistencia</t>
  </si>
  <si>
    <t>Bono Puntualidad</t>
  </si>
  <si>
    <t>Despensa</t>
  </si>
  <si>
    <t xml:space="preserve">Vacaciones </t>
  </si>
  <si>
    <t>P. Vacacional</t>
  </si>
  <si>
    <t>Aguinaldo</t>
  </si>
  <si>
    <t>Totales</t>
  </si>
  <si>
    <t>Si Cociente del ejercicio &lt; Cociente del ejercicio anterior = Proporción 0.53 no deducible, y</t>
  </si>
  <si>
    <t>la parte deducible será el 0.47.</t>
  </si>
  <si>
    <t>Si Cociente del ejercicio &gt; o = Cociente del ejercicio anterior = Proporción 0.47 no</t>
  </si>
  <si>
    <t>deducible, y la parte deducible será el 0.53.</t>
  </si>
  <si>
    <t>Cociente 2023</t>
  </si>
  <si>
    <t>PÉRDIDA DE EJERCICIOS ANTERIORES</t>
  </si>
  <si>
    <t>PTU PAGADA EN EL EJERCICIO</t>
  </si>
  <si>
    <t>PÉRDIDAS DE EJERCICIOS ANTERIORES</t>
  </si>
  <si>
    <t>UTILIDAD (PÉRDIDA) CONTABLE</t>
  </si>
  <si>
    <t xml:space="preserve">  Capital Social Fijo</t>
  </si>
  <si>
    <t xml:space="preserve">  Ganancia Cambiaria</t>
  </si>
  <si>
    <t>Impuestos por Recuperar</t>
  </si>
  <si>
    <t>Proveedores</t>
  </si>
  <si>
    <t>Préstamos por Pagar</t>
  </si>
  <si>
    <t>1150-000-000</t>
  </si>
  <si>
    <t>1150-002-001</t>
  </si>
  <si>
    <t>2110-000-000</t>
  </si>
  <si>
    <t>2110-002-003</t>
  </si>
  <si>
    <t xml:space="preserve">    Sotomayor Elias</t>
  </si>
  <si>
    <t>2110-002-004</t>
  </si>
  <si>
    <t xml:space="preserve">    Tapia, Robles, Cabrera y Moreno</t>
  </si>
  <si>
    <t>2110-002-043</t>
  </si>
  <si>
    <t xml:space="preserve">    MMC Discoveries</t>
  </si>
  <si>
    <t>2150-000-000</t>
  </si>
  <si>
    <t>2150-001-001</t>
  </si>
  <si>
    <t xml:space="preserve">    Aziwell Chile SpA</t>
  </si>
  <si>
    <t>SALDOS PROMEDIOS CREDITOS Y DEUDAS (ISR)</t>
  </si>
  <si>
    <t>CREDITOS: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</si>
  <si>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</si>
  <si>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</si>
  <si>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</si>
  <si>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</si>
  <si>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</si>
  <si>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</si>
  <si>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</si>
  <si>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</si>
  <si>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</si>
  <si>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</si>
  <si>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</si>
  <si>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</si>
  <si>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</si>
  <si>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 xml:space="preserve">Total Bancos Pesos </t>
  </si>
  <si>
    <t>Tipo de cambio</t>
  </si>
  <si>
    <t>Total Bancos Dolares</t>
  </si>
  <si>
    <t>105-0000-000</t>
  </si>
  <si>
    <t>105-0020-000</t>
  </si>
  <si>
    <t>Deudores Diversos</t>
  </si>
  <si>
    <t>105-0248-000</t>
  </si>
  <si>
    <t>Claudia Buil</t>
  </si>
  <si>
    <t>105-0250-000</t>
  </si>
  <si>
    <t>Daniel Oceguera Vera</t>
  </si>
  <si>
    <t>105-0260-000</t>
  </si>
  <si>
    <t xml:space="preserve">Therval SA de CV </t>
  </si>
  <si>
    <t xml:space="preserve">Total Deudores Diversos Pesos </t>
  </si>
  <si>
    <t>105-0247-003</t>
  </si>
  <si>
    <t xml:space="preserve">GMA </t>
  </si>
  <si>
    <t>Total Deudores Diversos Dolores</t>
  </si>
  <si>
    <t>111-0005-000</t>
  </si>
  <si>
    <t>Saldo a Favor de ISR</t>
  </si>
  <si>
    <t>Total IVA</t>
  </si>
  <si>
    <t>TOTAL CREDITOS:</t>
  </si>
  <si>
    <t>SALDO PROMEDIO ANUAL DE CREDITOS:</t>
  </si>
  <si>
    <t>DEUDAS:</t>
  </si>
  <si>
    <t>201-0004-000</t>
  </si>
  <si>
    <t xml:space="preserve">  Sueldos por Pagar</t>
  </si>
  <si>
    <t>201-0007-000</t>
  </si>
  <si>
    <t xml:space="preserve">  Coltan </t>
  </si>
  <si>
    <t>201-0010-000</t>
  </si>
  <si>
    <t xml:space="preserve">  Varios</t>
  </si>
  <si>
    <t>201-0015-000</t>
  </si>
  <si>
    <t xml:space="preserve">  ASBURY CARBONS,INC</t>
  </si>
  <si>
    <t>210-0012-000</t>
  </si>
  <si>
    <t xml:space="preserve">  Banco Nacional de Mexico</t>
  </si>
  <si>
    <t>210-0015-000</t>
  </si>
  <si>
    <t xml:space="preserve">  Carlos Alberto Aguirre Molina</t>
  </si>
  <si>
    <t>210-0024-000</t>
  </si>
  <si>
    <t xml:space="preserve">  Humberto Duarte</t>
  </si>
  <si>
    <t>210-0032-000</t>
  </si>
  <si>
    <t xml:space="preserve">  Sotomayor Elias S.C</t>
  </si>
  <si>
    <t>210-0033-000</t>
  </si>
  <si>
    <t>Alba Bracamontes</t>
  </si>
  <si>
    <t>210-0330-000</t>
  </si>
  <si>
    <t xml:space="preserve">  FONACOT</t>
  </si>
  <si>
    <t>201-0016-000</t>
  </si>
  <si>
    <t xml:space="preserve">Asbury Carbons Dlls </t>
  </si>
  <si>
    <t>202-1000-000</t>
  </si>
  <si>
    <t xml:space="preserve">IVA Por Pagar                                    </t>
  </si>
  <si>
    <t>202-4000-000</t>
  </si>
  <si>
    <t xml:space="preserve">2% sobre Nómina                                  </t>
  </si>
  <si>
    <t>Ok</t>
  </si>
  <si>
    <t>203-1000-001</t>
  </si>
  <si>
    <t>Credito Banorte Cartera  0086765646</t>
  </si>
  <si>
    <t>203-1000-002</t>
  </si>
  <si>
    <t>Credito Banorte Cartera  0086765647</t>
  </si>
  <si>
    <t>TOTAL DEUDAS</t>
  </si>
  <si>
    <t>SALDO PROMEDIO DE DEUDAS:</t>
  </si>
  <si>
    <t>AJUSTE ANUAL POR INFLACION</t>
  </si>
  <si>
    <t>DIFERENCIA:</t>
  </si>
  <si>
    <t>FACTOR DE ACTUALIZACION:</t>
  </si>
  <si>
    <t>Saldos a Favor IVA</t>
  </si>
  <si>
    <t>Total Proveedores Dolares</t>
  </si>
  <si>
    <t>Total Préstamos por Pagar</t>
  </si>
  <si>
    <t>Total Préstamos por Pagar Dolares</t>
  </si>
  <si>
    <t>Aziwell Holding AS</t>
  </si>
  <si>
    <t>UTILIDAD O (PÉRDIDA) DEL EJERCICIO</t>
  </si>
  <si>
    <t>PÉRDIDA EN VENTA DE ACTIVO FIJO</t>
  </si>
  <si>
    <t>ISR EJERCICIO</t>
  </si>
  <si>
    <t>Posición Financiera, Balance General  al 31/Dic/2024</t>
  </si>
  <si>
    <t>Clientes</t>
  </si>
  <si>
    <t>2110-002-027</t>
  </si>
  <si>
    <t xml:space="preserve">    Tecnologia para Perforación</t>
  </si>
  <si>
    <t>2110-002-050</t>
  </si>
  <si>
    <t xml:space="preserve">    Boart Longyear de Mexico</t>
  </si>
  <si>
    <t>2110-003-001</t>
  </si>
  <si>
    <t xml:space="preserve">    Aziwell Colombia SAS</t>
  </si>
  <si>
    <t>2110-003-002</t>
  </si>
  <si>
    <t xml:space="preserve">    Aziwell AS</t>
  </si>
  <si>
    <t>2110-004-001</t>
  </si>
  <si>
    <t xml:space="preserve">    International Directional Services LLC</t>
  </si>
  <si>
    <t>2110-004-003</t>
  </si>
  <si>
    <t xml:space="preserve">    Diamantina Christensen Trading</t>
  </si>
  <si>
    <t>Cálculo de la Depreciación Contable de Activos Fijos</t>
  </si>
  <si>
    <t>Cálculo al :</t>
  </si>
  <si>
    <t>%
Dep</t>
  </si>
  <si>
    <t>Fecha de Adquis.</t>
  </si>
  <si>
    <t>M.O.I.</t>
  </si>
  <si>
    <t>USO
INTERNO DEL
PROGRAMA</t>
  </si>
  <si>
    <t>Meses Uso Complt.</t>
  </si>
  <si>
    <t>Sdo. x dep. al fin del Ej.</t>
  </si>
  <si>
    <t>Dep'n Acum. al fin Ej. (Balance)</t>
  </si>
  <si>
    <t>Valor Neto en Libros</t>
  </si>
  <si>
    <t>INPC mes de Adq.</t>
  </si>
  <si>
    <t>INPC Ultima Mitad del Ej.</t>
  </si>
  <si>
    <t>F.Actz.</t>
  </si>
  <si>
    <t>Dep'n Fiscal del Ej.</t>
  </si>
  <si>
    <t>Dep'n Mensual del Ej.</t>
  </si>
  <si>
    <t>Meses Uso</t>
  </si>
  <si>
    <t>EQUIPO DE COMPUTO</t>
  </si>
  <si>
    <t>Contabilidad</t>
  </si>
  <si>
    <t>EQUIPO DE TRANSPORTE</t>
  </si>
  <si>
    <t>MOBILIARIO Y EQUIPO DE OFICINA</t>
  </si>
  <si>
    <t>Silla Ejecutiva</t>
  </si>
  <si>
    <t>AÑO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</si>
  <si>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</si>
  <si>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</si>
  <si>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</si>
  <si>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</si>
  <si>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</si>
  <si>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</si>
  <si>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</si>
  <si>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</si>
  <si>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</si>
  <si>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</si>
  <si>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</si>
  <si>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</si>
  <si>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2110-003-003</t>
  </si>
  <si>
    <t>2110-004-004</t>
  </si>
  <si>
    <t xml:space="preserve">    Groupe Fordia Inc</t>
  </si>
  <si>
    <t xml:space="preserve">    Tiendas Chedraui</t>
  </si>
  <si>
    <t>2110-004-005</t>
  </si>
  <si>
    <t xml:space="preserve">    Turbines Inc</t>
  </si>
  <si>
    <t>2110-004-006</t>
  </si>
  <si>
    <t xml:space="preserve">    MLBP Mountainland Supply Company</t>
  </si>
  <si>
    <t>Cociente 2024</t>
  </si>
  <si>
    <t>P. Dominical</t>
  </si>
  <si>
    <t>Gratificación</t>
  </si>
  <si>
    <t>Retroactivo</t>
  </si>
  <si>
    <t>Día Festivo</t>
  </si>
  <si>
    <t>SUELDOS NO DEDUCIBLES (EXENTOS) 2024</t>
  </si>
  <si>
    <t>Horas Extras</t>
  </si>
  <si>
    <t>N/A</t>
  </si>
  <si>
    <t>CONCILIACION ENTRE INGRESOS CONTABLES Y ACUMULABLES PARA EFECTOS DE I.S.R. 2024</t>
  </si>
  <si>
    <t>UTILIDAD EN VENTA DE ACTIVO FIJO FISCAL</t>
  </si>
  <si>
    <t>UTILIDAD EN VENTA DE ACTIVO FIJO CONTABLE</t>
  </si>
  <si>
    <t>CONCILIACION ENTRE DEDUCCIONES CONTABLES Y ACUMULABLES PARA EFECTOS DE I.S.R. 2024</t>
  </si>
  <si>
    <t>DEPRECIACION CONTABLE DE ACTIVOS FIJOS</t>
  </si>
  <si>
    <t>PÉRDIDA EN VENTA DE ACTIVO FIJO FISCAL</t>
  </si>
  <si>
    <t>PAPEL DE TRABAJO DECLARACION  ANUAL 2024</t>
  </si>
  <si>
    <t>I.S.R. A FAVOR EJERCICIO 2024</t>
  </si>
  <si>
    <t>CONCILIACION ENTRE EL RESULTADO CONTABLE Y FISCAL PARA EFECTOS DE ISR 2024</t>
  </si>
  <si>
    <t>DETERMINACION DE LA PTU DEL EJERCICIO 2024</t>
  </si>
  <si>
    <t>DETERMINACION DEL ISR DEL EJERCICIO 2024</t>
  </si>
  <si>
    <t>UTILIDAD FISCAL 2024 + ANTICIPO DE UTILIDADES - DEDUCCION INMEDIATA 2024</t>
  </si>
  <si>
    <t>DETERMINACION DEL COEFICIENTE DE UTILIDAD PARA 2025</t>
  </si>
  <si>
    <t>COEFICIENTE UTILIZADO EN 2024</t>
  </si>
  <si>
    <t>PÉRDIDA EN VENTA DE ACTIVO FIJO CONTABLE</t>
  </si>
  <si>
    <t>I.S.R. A FAVOR</t>
  </si>
  <si>
    <t>Posición Financiera, Balance General al 31/Dic/2024</t>
  </si>
  <si>
    <t>Estado de Resultados del  01/Dic/2024  al  31/Dic/2024</t>
  </si>
  <si>
    <t xml:space="preserve">    Fibra Estatal Chihuahua</t>
  </si>
  <si>
    <t>Estimulo 100 deduccion</t>
  </si>
  <si>
    <t>Indemnización</t>
  </si>
  <si>
    <t>INPC DIC 24</t>
  </si>
  <si>
    <t>INPC DIC 23</t>
  </si>
  <si>
    <t>Piza Golf, S.A. de C.V.</t>
  </si>
  <si>
    <t>Pizá Golf, S.A. de C.V.</t>
  </si>
  <si>
    <t>Balanza de comprobación al 31/Dic/2024</t>
  </si>
  <si>
    <t>1120-0000-000</t>
  </si>
  <si>
    <t>BANCOS</t>
  </si>
  <si>
    <t>1120-0000-001</t>
  </si>
  <si>
    <t xml:space="preserve">  BBVA Bancomer Cta. 44010</t>
  </si>
  <si>
    <t>1120-0000-002</t>
  </si>
  <si>
    <t xml:space="preserve">  Intercam Cta. 99538</t>
  </si>
  <si>
    <t>1121-0000-000</t>
  </si>
  <si>
    <t>BANCOS MONEDA EXTRANJERA</t>
  </si>
  <si>
    <t>1121-0003-000</t>
  </si>
  <si>
    <t xml:space="preserve">  BBVA Bancomer Dlls Cta. 26116</t>
  </si>
  <si>
    <t>1121-0004-000</t>
  </si>
  <si>
    <t xml:space="preserve">  BBVA Bancomer Dlls. Cta. 26116 Complementaria</t>
  </si>
  <si>
    <t>1121-0005-000</t>
  </si>
  <si>
    <t xml:space="preserve">  Intercam Dlls Cta. 99538</t>
  </si>
  <si>
    <t>1121-0006-000</t>
  </si>
  <si>
    <t xml:space="preserve">  Intercam Dlls Cta. 99538 Complementaria</t>
  </si>
  <si>
    <t>1240-0000-000</t>
  </si>
  <si>
    <t>DEUDORES DIVERSOS</t>
  </si>
  <si>
    <t>1240-0023-000</t>
  </si>
  <si>
    <t xml:space="preserve">  V</t>
  </si>
  <si>
    <t>1240-0023-002</t>
  </si>
  <si>
    <t xml:space="preserve">    Varios</t>
  </si>
  <si>
    <t>1245-0000-000</t>
  </si>
  <si>
    <t>ACCIONISTAS</t>
  </si>
  <si>
    <t>1245-0001-000</t>
  </si>
  <si>
    <t xml:space="preserve">  Pizá Ramírez José Agustín</t>
  </si>
  <si>
    <t>1250-0000-000</t>
  </si>
  <si>
    <t>CLIENTES NACIONALES</t>
  </si>
  <si>
    <t>1250-0001-000</t>
  </si>
  <si>
    <t xml:space="preserve">  A</t>
  </si>
  <si>
    <t>1250-0001-003</t>
  </si>
  <si>
    <t xml:space="preserve">    Agro Industria Mercantil San Antonio</t>
  </si>
  <si>
    <t>1250-0006-000</t>
  </si>
  <si>
    <t xml:space="preserve">  F</t>
  </si>
  <si>
    <t>1250-0006-001</t>
  </si>
  <si>
    <t xml:space="preserve">    Fideicomiso Empresarial CIB/3728</t>
  </si>
  <si>
    <t>1250-0017-000</t>
  </si>
  <si>
    <t xml:space="preserve">  P</t>
  </si>
  <si>
    <t>1250-0017-003</t>
  </si>
  <si>
    <t xml:space="preserve">    Producciones Especializadas, S.A. de C.V.</t>
  </si>
  <si>
    <t>1251-0000-000</t>
  </si>
  <si>
    <t>CLIENTES EXTRANJEROS</t>
  </si>
  <si>
    <t>1251-0006-000</t>
  </si>
  <si>
    <t>1251-0006-002</t>
  </si>
  <si>
    <t xml:space="preserve">    Fideicomiso Oasis 01</t>
  </si>
  <si>
    <t>1252-0000-000</t>
  </si>
  <si>
    <t>CLIENTES EXTRANJEROS COMPLEMENTARIA</t>
  </si>
  <si>
    <t>1252-0006-000</t>
  </si>
  <si>
    <t>1252-0006-002</t>
  </si>
  <si>
    <t>1260-0000-000</t>
  </si>
  <si>
    <t>IVA ACREDITABLE</t>
  </si>
  <si>
    <t>1260-0001-000</t>
  </si>
  <si>
    <t xml:space="preserve">  IVA acreditable 16%</t>
  </si>
  <si>
    <t>1260-0002-000</t>
  </si>
  <si>
    <t xml:space="preserve">  IVA a favor</t>
  </si>
  <si>
    <t>1265-0000-000</t>
  </si>
  <si>
    <t>IVA POR ACREDITAR</t>
  </si>
  <si>
    <t>1265-0004-000</t>
  </si>
  <si>
    <t xml:space="preserve">  IVA retenido servicios profesionales</t>
  </si>
  <si>
    <t>1265-0005-000</t>
  </si>
  <si>
    <t xml:space="preserve">  IVA retenido arrendamiento</t>
  </si>
  <si>
    <t>1430-0000-000</t>
  </si>
  <si>
    <t>1430-0003-000</t>
  </si>
  <si>
    <t xml:space="preserve">  2 Escritorios rectangulares  1.70X70 </t>
  </si>
  <si>
    <t>1430-0004-000</t>
  </si>
  <si>
    <t xml:space="preserve">  Cajonera fija 40X60X60</t>
  </si>
  <si>
    <t>1430-0005-000</t>
  </si>
  <si>
    <t xml:space="preserve">  Librero estilo escalera - Bayside Furnishings</t>
  </si>
  <si>
    <t>1431-0000-000</t>
  </si>
  <si>
    <t>DEP. AC. DE MOB. Y EQUIPO DE OFICINA</t>
  </si>
  <si>
    <t>1450-0000-000</t>
  </si>
  <si>
    <t>EQUIPO DE CÓMPUTO</t>
  </si>
  <si>
    <t>1450-0001-000</t>
  </si>
  <si>
    <t xml:space="preserve">  Macbook Pro 13/2.0/8GB/256GB Space Gray</t>
  </si>
  <si>
    <t>1450-0002-000</t>
  </si>
  <si>
    <t xml:space="preserve">  Equipo de Cómputo #1</t>
  </si>
  <si>
    <t>1450-0003-000</t>
  </si>
  <si>
    <t xml:space="preserve">  Equipo de Cómputo #2</t>
  </si>
  <si>
    <t>1450-0004-000</t>
  </si>
  <si>
    <t xml:space="preserve">  Epson Plotter T-3270 #1</t>
  </si>
  <si>
    <t>1450-0004-005</t>
  </si>
  <si>
    <t xml:space="preserve">  Epson Plotter T-3270 #2</t>
  </si>
  <si>
    <t>1450-0005-000</t>
  </si>
  <si>
    <t xml:space="preserve">  Monitor LG 21.5&amp;qut</t>
  </si>
  <si>
    <t>1451-0000-000</t>
  </si>
  <si>
    <t>DEP. AC. DE EQUIPO DE CÓMPUTO</t>
  </si>
  <si>
    <t>1460-0000-000</t>
  </si>
  <si>
    <t>1460-0004-000</t>
  </si>
  <si>
    <t xml:space="preserve">  Vehiculo Cadillac 2017</t>
  </si>
  <si>
    <t>1460-0005-000</t>
  </si>
  <si>
    <t xml:space="preserve">  Auto Usado John Deere Modelo TX 4x2</t>
  </si>
  <si>
    <t>1460-0006-000</t>
  </si>
  <si>
    <t>1461-0000-000</t>
  </si>
  <si>
    <t>DEP. AC. DE EQUIPO DE TRANSPORTE</t>
  </si>
  <si>
    <t>1490-0000-000</t>
  </si>
  <si>
    <t>OTROS ACTIVOS</t>
  </si>
  <si>
    <t>1490-0002-000</t>
  </si>
  <si>
    <t xml:space="preserve">  Podadora Circular Walker Toro</t>
  </si>
  <si>
    <t>1490-0003-000</t>
  </si>
  <si>
    <t xml:space="preserve">  Desbrozadora Electrica Makita</t>
  </si>
  <si>
    <t>1490-0004-000</t>
  </si>
  <si>
    <t xml:space="preserve">  Podadora para Green Waljer Toro Flex 2120</t>
  </si>
  <si>
    <t>1490-0005-000</t>
  </si>
  <si>
    <t xml:space="preserve">  Podadora para Green Walker Toro Flex 21</t>
  </si>
  <si>
    <t>1490-0006-000</t>
  </si>
  <si>
    <t xml:space="preserve">  Motor para retiro Afilado R&amp;R</t>
  </si>
  <si>
    <t>1490-0007-000</t>
  </si>
  <si>
    <t xml:space="preserve">  Podadora Flotante Walker Toto Hover Pro 45</t>
  </si>
  <si>
    <t>1490-0008-000</t>
  </si>
  <si>
    <t xml:space="preserve">  iPhone 11 Pro Max Silver </t>
  </si>
  <si>
    <t>1490-0009-000</t>
  </si>
  <si>
    <t xml:space="preserve">  iPhone 11 Pro Max</t>
  </si>
  <si>
    <t>1491-0000-000</t>
  </si>
  <si>
    <t>DEP. ACUM. OTROS ACTIVOS</t>
  </si>
  <si>
    <t>1540-0000-000</t>
  </si>
  <si>
    <t>IMPUESTOS ANTICIPADOS</t>
  </si>
  <si>
    <t>1540-0008-000</t>
  </si>
  <si>
    <t xml:space="preserve">  I.S.R Retenido por Banco</t>
  </si>
  <si>
    <t>1540-0009-000</t>
  </si>
  <si>
    <t xml:space="preserve">  ISR a favor</t>
  </si>
  <si>
    <t>1550-0000-000</t>
  </si>
  <si>
    <t>GASTOS PAGADOS POR ANTICIPADO</t>
  </si>
  <si>
    <t>1550-0001-000</t>
  </si>
  <si>
    <t xml:space="preserve">  Gastos por comprobar</t>
  </si>
  <si>
    <t>1560-0000-000</t>
  </si>
  <si>
    <t>DEPÓSITOS EN GARANTÍA</t>
  </si>
  <si>
    <t>1560-0000-100</t>
  </si>
  <si>
    <t xml:space="preserve">  Depósito por bienes</t>
  </si>
  <si>
    <t>2112-0000-000</t>
  </si>
  <si>
    <t xml:space="preserve">PROVEEDORES NACIONALES </t>
  </si>
  <si>
    <t>2112-0001-000</t>
  </si>
  <si>
    <t>2112-0001-043</t>
  </si>
  <si>
    <t xml:space="preserve">    ARPV II, A.C.</t>
  </si>
  <si>
    <t>2112-0001-060</t>
  </si>
  <si>
    <t xml:space="preserve">    Accounting Space Nominal Mazi</t>
  </si>
  <si>
    <t>2112-0001-062</t>
  </si>
  <si>
    <t xml:space="preserve">    Autentico Boutique</t>
  </si>
  <si>
    <t>2112-0003-000</t>
  </si>
  <si>
    <t xml:space="preserve">  C</t>
  </si>
  <si>
    <t>2112-0003-010</t>
  </si>
  <si>
    <t xml:space="preserve">    Comercial City Fresko, S de RL de CV</t>
  </si>
  <si>
    <t>2112-0003-021</t>
  </si>
  <si>
    <t xml:space="preserve">    Costco de México, S.A. de C.V.</t>
  </si>
  <si>
    <t>2112-0003-067</t>
  </si>
  <si>
    <t xml:space="preserve">    Constructora Volcale</t>
  </si>
  <si>
    <t>2112-0004-000</t>
  </si>
  <si>
    <t xml:space="preserve">  D</t>
  </si>
  <si>
    <t>2112-0004-001</t>
  </si>
  <si>
    <t xml:space="preserve">    Distribuidora Y Comercializadora Mercantil Del Occ</t>
  </si>
  <si>
    <t>2112-0004-015</t>
  </si>
  <si>
    <t xml:space="preserve">    Digital World S.A. De C.V.</t>
  </si>
  <si>
    <t>2112-0004-033</t>
  </si>
  <si>
    <t xml:space="preserve">    204 Publicidad</t>
  </si>
  <si>
    <t>2112-0006-000</t>
  </si>
  <si>
    <t>2112-0006-013</t>
  </si>
  <si>
    <t xml:space="preserve">    Flosol Automotriz, SA de CV</t>
  </si>
  <si>
    <t>2112-0006-016</t>
  </si>
  <si>
    <t>2112-0007-000</t>
  </si>
  <si>
    <t xml:space="preserve">  G</t>
  </si>
  <si>
    <t>2112-0007-056</t>
  </si>
  <si>
    <t xml:space="preserve">    Geo Soluciones del Pacífico, S.A. de C.V.</t>
  </si>
  <si>
    <t>2112-0009-000</t>
  </si>
  <si>
    <t xml:space="preserve">  I</t>
  </si>
  <si>
    <t>2112-0009-002</t>
  </si>
  <si>
    <t xml:space="preserve">    Intercam Banco S.A., Institucion De Banca Multiple</t>
  </si>
  <si>
    <t>2112-0009-020</t>
  </si>
  <si>
    <t xml:space="preserve">    Interfactura, S.A.P.I. de C.V.</t>
  </si>
  <si>
    <t>2112-0012-000</t>
  </si>
  <si>
    <t xml:space="preserve">  L</t>
  </si>
  <si>
    <t>2112-0012-019</t>
  </si>
  <si>
    <t xml:space="preserve">    López Ramírez Marco Antonio</t>
  </si>
  <si>
    <t>2112-0012-021</t>
  </si>
  <si>
    <t xml:space="preserve">    Lara De La Cruz Eduardo </t>
  </si>
  <si>
    <t>2112-0013-000</t>
  </si>
  <si>
    <t xml:space="preserve">  M</t>
  </si>
  <si>
    <t>2112-0013-043</t>
  </si>
  <si>
    <t xml:space="preserve">    Macias Flores Lidia </t>
  </si>
  <si>
    <t>2112-0013-044</t>
  </si>
  <si>
    <t xml:space="preserve">    Medina Acosta Teresa de Jesús</t>
  </si>
  <si>
    <t>2112-0016-000</t>
  </si>
  <si>
    <t xml:space="preserve">  O</t>
  </si>
  <si>
    <t>2112-0016-005</t>
  </si>
  <si>
    <t xml:space="preserve">    Office Depot de México S.A. de C.V.</t>
  </si>
  <si>
    <t>2112-0016-032</t>
  </si>
  <si>
    <t xml:space="preserve">    Onus Comercial</t>
  </si>
  <si>
    <t>2112-0016-033</t>
  </si>
  <si>
    <t xml:space="preserve">    Operaciones y Manufacturas Par 3</t>
  </si>
  <si>
    <t>2112-0019-000</t>
  </si>
  <si>
    <t xml:space="preserve">  R</t>
  </si>
  <si>
    <t>2112-0019-007</t>
  </si>
  <si>
    <t xml:space="preserve">    Rojas Mejia Isaias</t>
  </si>
  <si>
    <t>2112-0019-025</t>
  </si>
  <si>
    <t xml:space="preserve">    Romero de la Rosa José Cuauhtemoc</t>
  </si>
  <si>
    <t>2112-0020-000</t>
  </si>
  <si>
    <t xml:space="preserve">  S</t>
  </si>
  <si>
    <t>2112-0020-053</t>
  </si>
  <si>
    <t>2112-0021-000</t>
  </si>
  <si>
    <t xml:space="preserve">  T</t>
  </si>
  <si>
    <t>2112-0021-027</t>
  </si>
  <si>
    <t>2112-0023-000</t>
  </si>
  <si>
    <t>2112-0023-012</t>
  </si>
  <si>
    <t xml:space="preserve">    Vistra Badeba, S.A. de C.V.</t>
  </si>
  <si>
    <t>2112-0023-016</t>
  </si>
  <si>
    <t xml:space="preserve">    VR Studios, SA de CV</t>
  </si>
  <si>
    <t>2113-1000-000</t>
  </si>
  <si>
    <t>PROVEEDORES EXTRANJEROS DÓLARES</t>
  </si>
  <si>
    <t>2113-1008-000</t>
  </si>
  <si>
    <t xml:space="preserve">  H</t>
  </si>
  <si>
    <t>2113-1008-004</t>
  </si>
  <si>
    <t xml:space="preserve">    Hunt Gather, LLC</t>
  </si>
  <si>
    <t>2113-1018-000</t>
  </si>
  <si>
    <t xml:space="preserve">  Q</t>
  </si>
  <si>
    <t>2113-1018-001</t>
  </si>
  <si>
    <t xml:space="preserve">    Q1 Partners, LLC</t>
  </si>
  <si>
    <t>2113-2000-000</t>
  </si>
  <si>
    <t>PROVEEDORES EXTRANJEROS DÓLARES COMPLEMENTARARIA</t>
  </si>
  <si>
    <t>2113-2008-000</t>
  </si>
  <si>
    <t>2113-2008-004</t>
  </si>
  <si>
    <t>2113-2018-000</t>
  </si>
  <si>
    <t>2113-2018-001</t>
  </si>
  <si>
    <t>2130-0000-000</t>
  </si>
  <si>
    <t>SUELDOS POR PAGAR</t>
  </si>
  <si>
    <t>2130-0003-000</t>
  </si>
  <si>
    <t xml:space="preserve">  Sueldos por pagar CDMX</t>
  </si>
  <si>
    <t>2160-0000-000</t>
  </si>
  <si>
    <t>IVA TRASLADADO</t>
  </si>
  <si>
    <t>2160-0001-000</t>
  </si>
  <si>
    <t xml:space="preserve">  IVA trasladado 16%</t>
  </si>
  <si>
    <t>2165-0000-000</t>
  </si>
  <si>
    <t>IVA POR TRASLADAR</t>
  </si>
  <si>
    <t>2165-0001-000</t>
  </si>
  <si>
    <t xml:space="preserve">  IVA por trasladar 16%</t>
  </si>
  <si>
    <t>2170-0000-000</t>
  </si>
  <si>
    <t>IMPUESTOS POR PAGAR</t>
  </si>
  <si>
    <t>2170-0002-000</t>
  </si>
  <si>
    <t xml:space="preserve">  I.S.R. retenciones por salarios</t>
  </si>
  <si>
    <t>2170-0004-000</t>
  </si>
  <si>
    <t xml:space="preserve">  I.S.R. retenciones por arrendamiento</t>
  </si>
  <si>
    <t>2170-0005-000</t>
  </si>
  <si>
    <t xml:space="preserve">  IVA por pagar (propio)</t>
  </si>
  <si>
    <t>2170-0006-000</t>
  </si>
  <si>
    <t xml:space="preserve">  IVA retenido por arrendamiento</t>
  </si>
  <si>
    <t>2170-0007-000</t>
  </si>
  <si>
    <t xml:space="preserve">  IVA retenido por servicios profesionales</t>
  </si>
  <si>
    <t>2170-0009-000</t>
  </si>
  <si>
    <t xml:space="preserve">  I.M.S.S. </t>
  </si>
  <si>
    <t>2170-0009-003</t>
  </si>
  <si>
    <t xml:space="preserve">    I.M.S.S. CDMX</t>
  </si>
  <si>
    <t>2170-0010-000</t>
  </si>
  <si>
    <t xml:space="preserve">  5% infonavit</t>
  </si>
  <si>
    <t>2170-0011-000</t>
  </si>
  <si>
    <t xml:space="preserve">  Cesantía y Vejez</t>
  </si>
  <si>
    <t>2170-0012-000</t>
  </si>
  <si>
    <t xml:space="preserve">  2% Sistema de Ahorro para el retiro</t>
  </si>
  <si>
    <t>2170-0014-000</t>
  </si>
  <si>
    <t xml:space="preserve">  Impuesto sobre nóminas</t>
  </si>
  <si>
    <t>2170-0014-001</t>
  </si>
  <si>
    <t xml:space="preserve">    3% sobre nóminas CDMX</t>
  </si>
  <si>
    <t>2170-0015-000</t>
  </si>
  <si>
    <t xml:space="preserve">  I.S.R. retenciones por RESICO</t>
  </si>
  <si>
    <t>3010-0000-000</t>
  </si>
  <si>
    <t>CAPITAL SOCIAL FIJO</t>
  </si>
  <si>
    <t>3010-0001-000</t>
  </si>
  <si>
    <t>3020-0000-000</t>
  </si>
  <si>
    <t>CAPITAL SOCIAL VARIABLE</t>
  </si>
  <si>
    <t>3020-0001-000</t>
  </si>
  <si>
    <t>3020-0002-000</t>
  </si>
  <si>
    <t xml:space="preserve">  Pizá Magaña José Agustín</t>
  </si>
  <si>
    <t>3120-0000-000</t>
  </si>
  <si>
    <t>RESULTADO DE EJERCICIOS ANTERIORES</t>
  </si>
  <si>
    <t>3120-0002-000</t>
  </si>
  <si>
    <t xml:space="preserve">  Ejercicio 2016</t>
  </si>
  <si>
    <t>3120-0003-000</t>
  </si>
  <si>
    <t xml:space="preserve">  Ejercicio 2017</t>
  </si>
  <si>
    <t>3120-0004-000</t>
  </si>
  <si>
    <t xml:space="preserve">  Ejercicio 2018</t>
  </si>
  <si>
    <t>3120-0005-000</t>
  </si>
  <si>
    <t xml:space="preserve">  Ejercicio 2019</t>
  </si>
  <si>
    <t>3120-0006-000</t>
  </si>
  <si>
    <t xml:space="preserve">  Ejercicio 2020</t>
  </si>
  <si>
    <t>3120-0007-000</t>
  </si>
  <si>
    <t xml:space="preserve">  Ejercicio 2021</t>
  </si>
  <si>
    <t>3120-0008-000</t>
  </si>
  <si>
    <t xml:space="preserve">  Ejercicio 2022</t>
  </si>
  <si>
    <t>3120-0009-000</t>
  </si>
  <si>
    <t xml:space="preserve">  Ejercicio 2023</t>
  </si>
  <si>
    <t>4140-0000-000</t>
  </si>
  <si>
    <t>VENTAS</t>
  </si>
  <si>
    <t>4140-2000-000</t>
  </si>
  <si>
    <t xml:space="preserve">  VENTAS</t>
  </si>
  <si>
    <t>4140-2000-100</t>
  </si>
  <si>
    <t xml:space="preserve">    Ingresos por Servicios Profesionales</t>
  </si>
  <si>
    <t>4140-2000-200</t>
  </si>
  <si>
    <t xml:space="preserve">    Ingresos por Servicios Técnicos</t>
  </si>
  <si>
    <t>4140-2000-300</t>
  </si>
  <si>
    <t xml:space="preserve">    Otros Ingresos</t>
  </si>
  <si>
    <t>4140-2000-400</t>
  </si>
  <si>
    <t xml:space="preserve">    Ingresos tasa 0%</t>
  </si>
  <si>
    <t>4140-2000-500</t>
  </si>
  <si>
    <t xml:space="preserve">    Ingresos Publicitarios</t>
  </si>
  <si>
    <t>4141-0000-000</t>
  </si>
  <si>
    <t>4141-0002-000</t>
  </si>
  <si>
    <t xml:space="preserve">  Intereses por inversión</t>
  </si>
  <si>
    <t>4141-0003-000</t>
  </si>
  <si>
    <t xml:space="preserve">  Comisiones Bancarias</t>
  </si>
  <si>
    <t>4141-0004-000</t>
  </si>
  <si>
    <t>4150-0000-000</t>
  </si>
  <si>
    <t>DEVOLUCIONES Y DESCUENTOS SOBRE VENTAS</t>
  </si>
  <si>
    <t>4150-0000-001</t>
  </si>
  <si>
    <t xml:space="preserve">  Facturas Canceladas</t>
  </si>
  <si>
    <t>4150-0000-002</t>
  </si>
  <si>
    <t xml:space="preserve">  Notas de Crédito</t>
  </si>
  <si>
    <t>5150-0000-000</t>
  </si>
  <si>
    <t>GASTOS GENERALES CON IVA</t>
  </si>
  <si>
    <t>5150-0002-000</t>
  </si>
  <si>
    <t xml:space="preserve">  Pipas de agua potable</t>
  </si>
  <si>
    <t>5150-0006-000</t>
  </si>
  <si>
    <t xml:space="preserve">  Conservación y mantenimiento</t>
  </si>
  <si>
    <t>5150-0008-000</t>
  </si>
  <si>
    <t xml:space="preserve">  Combustible y lubricantes</t>
  </si>
  <si>
    <t>5150-0009-000</t>
  </si>
  <si>
    <t xml:space="preserve">  Arrendamiento</t>
  </si>
  <si>
    <t>5150-0009-100</t>
  </si>
  <si>
    <t xml:space="preserve">    Personas Físicas</t>
  </si>
  <si>
    <t>5150-0009-200</t>
  </si>
  <si>
    <t xml:space="preserve">    Personas Morales</t>
  </si>
  <si>
    <t>5150-0011-000</t>
  </si>
  <si>
    <t xml:space="preserve">  Gastos y artículos de oficinas</t>
  </si>
  <si>
    <t>5150-0012-000</t>
  </si>
  <si>
    <t xml:space="preserve">  Honorarios</t>
  </si>
  <si>
    <t>5150-0012-100</t>
  </si>
  <si>
    <t>5150-0012-200</t>
  </si>
  <si>
    <t>5150-0014-000</t>
  </si>
  <si>
    <t xml:space="preserve">  Atención a clientes</t>
  </si>
  <si>
    <t>5150-0015-000</t>
  </si>
  <si>
    <t xml:space="preserve">  Fletes y acarreos</t>
  </si>
  <si>
    <t>5150-0021-000</t>
  </si>
  <si>
    <t xml:space="preserve">  Mantenimiento de equipo de transporte</t>
  </si>
  <si>
    <t>5150-0024-000</t>
  </si>
  <si>
    <t xml:space="preserve">  Servicios administrativos y comerciales</t>
  </si>
  <si>
    <t>5150-0026-000</t>
  </si>
  <si>
    <t xml:space="preserve">  Mant. Equipo de Cómputo</t>
  </si>
  <si>
    <t>5150-0027-000</t>
  </si>
  <si>
    <t xml:space="preserve">  Transportación</t>
  </si>
  <si>
    <t>5150-0028-000</t>
  </si>
  <si>
    <t xml:space="preserve">  Servicios Arquitectónicos y Asesorías</t>
  </si>
  <si>
    <t>5150-0032-000</t>
  </si>
  <si>
    <t xml:space="preserve">  Alimentación</t>
  </si>
  <si>
    <t>5150-0033-000</t>
  </si>
  <si>
    <t xml:space="preserve">  Elaboración de Planos</t>
  </si>
  <si>
    <t>5150-0036-000</t>
  </si>
  <si>
    <t xml:space="preserve">  Servicios Topográficos</t>
  </si>
  <si>
    <t>5150-0037-000</t>
  </si>
  <si>
    <t xml:space="preserve">  Uniformes</t>
  </si>
  <si>
    <t>5150-0039-000</t>
  </si>
  <si>
    <t xml:space="preserve">  Publicidad y Propaganda</t>
  </si>
  <si>
    <t>5150-0040-000</t>
  </si>
  <si>
    <t xml:space="preserve">  Software</t>
  </si>
  <si>
    <t>5150-0043-000</t>
  </si>
  <si>
    <t xml:space="preserve">  Servicios de Consultoria</t>
  </si>
  <si>
    <t>5150-0052-000</t>
  </si>
  <si>
    <t xml:space="preserve">  Enseres menores</t>
  </si>
  <si>
    <t>5150-0053-000</t>
  </si>
  <si>
    <t xml:space="preserve">  Mant. y conservación en campos de golf</t>
  </si>
  <si>
    <t>5150-0054-000</t>
  </si>
  <si>
    <t xml:space="preserve">  Renta Stand</t>
  </si>
  <si>
    <t>5151-0000-000</t>
  </si>
  <si>
    <t>GASTOS GENERALES SIN IVA</t>
  </si>
  <si>
    <t>5151-0001-000</t>
  </si>
  <si>
    <t xml:space="preserve">  Cuotas y suscripciones</t>
  </si>
  <si>
    <t>5151-0005-000</t>
  </si>
  <si>
    <t xml:space="preserve">  IEPS</t>
  </si>
  <si>
    <t>5151-0006-000</t>
  </si>
  <si>
    <t xml:space="preserve">  Cuotas I.M.S.S.</t>
  </si>
  <si>
    <t>5151-0007-000</t>
  </si>
  <si>
    <t xml:space="preserve">  Cuotas INFONAVIT</t>
  </si>
  <si>
    <t>5151-0008-000</t>
  </si>
  <si>
    <t xml:space="preserve">  Cesantia y Vejez</t>
  </si>
  <si>
    <t>5151-0009-000</t>
  </si>
  <si>
    <t xml:space="preserve">  2% Sistema de ahorro para el retiro</t>
  </si>
  <si>
    <t>5151-0010-000</t>
  </si>
  <si>
    <t xml:space="preserve">  2% sobre nóminas</t>
  </si>
  <si>
    <t>5151-0011-000</t>
  </si>
  <si>
    <t xml:space="preserve">  Sueldos y salarios</t>
  </si>
  <si>
    <t>5151-0013-000</t>
  </si>
  <si>
    <t>5151-0015-000</t>
  </si>
  <si>
    <t xml:space="preserve">  No deducibles</t>
  </si>
  <si>
    <t>5151-0016-000</t>
  </si>
  <si>
    <t xml:space="preserve">  Aguinaldo</t>
  </si>
  <si>
    <t>5151-0017-000</t>
  </si>
  <si>
    <t xml:space="preserve">  Vacaciones</t>
  </si>
  <si>
    <t>5151-0018-000</t>
  </si>
  <si>
    <t xml:space="preserve">  Prima Vacacional</t>
  </si>
  <si>
    <t>5151-0020-000</t>
  </si>
  <si>
    <t>5151-0028-000</t>
  </si>
  <si>
    <t xml:space="preserve">  Conservación y Mantenimiento</t>
  </si>
  <si>
    <t>5151-0029-000</t>
  </si>
  <si>
    <t xml:space="preserve">  Gastos y Artículos de Oficina</t>
  </si>
  <si>
    <t>5151-0030-000</t>
  </si>
  <si>
    <t xml:space="preserve">  DEPRECIACION ACUMULADA</t>
  </si>
  <si>
    <t>5151-0032-000</t>
  </si>
  <si>
    <t xml:space="preserve">  Septimo Dia</t>
  </si>
  <si>
    <t>5151-0034-000</t>
  </si>
  <si>
    <t xml:space="preserve">  Recargos</t>
  </si>
  <si>
    <t>5151-0036-000</t>
  </si>
  <si>
    <t xml:space="preserve">  Servicios en el extranjero Tasa 0%</t>
  </si>
  <si>
    <t>5151-0037-000</t>
  </si>
  <si>
    <t xml:space="preserve">  Gratificacion</t>
  </si>
  <si>
    <t>5151-0038-000</t>
  </si>
  <si>
    <t xml:space="preserve">  Días festivos</t>
  </si>
  <si>
    <t>5170-0000-000</t>
  </si>
  <si>
    <t>GASTOS FINANCIEROS</t>
  </si>
  <si>
    <t>5170-0001-000</t>
  </si>
  <si>
    <t xml:space="preserve">  Comisiones bancarias</t>
  </si>
  <si>
    <t>5170-0003-000</t>
  </si>
  <si>
    <t xml:space="preserve">  Comisiones a particulares</t>
  </si>
  <si>
    <t>5170-0004-000</t>
  </si>
  <si>
    <t xml:space="preserve">  Pérdida cambiaria</t>
  </si>
  <si>
    <t>Fin Eje.</t>
  </si>
  <si>
    <t xml:space="preserve"> CIRCULANTE</t>
  </si>
  <si>
    <t>ANTICIPO A PROVEEDORES</t>
  </si>
  <si>
    <t xml:space="preserve"> TOTAL CIRCULANTE</t>
  </si>
  <si>
    <t xml:space="preserve"> FIJO</t>
  </si>
  <si>
    <t xml:space="preserve"> TOTAL FIJO</t>
  </si>
  <si>
    <t>ACREEDORES DIVERSOS</t>
  </si>
  <si>
    <t>ANTICIPO DE CLIENTES</t>
  </si>
  <si>
    <t xml:space="preserve"> NO CIRCULANTE</t>
  </si>
  <si>
    <t xml:space="preserve"> TOTAL NO CIRCULANTE</t>
  </si>
  <si>
    <t xml:space="preserve"> APORTADO</t>
  </si>
  <si>
    <t xml:space="preserve"> TOTAL APORTADO</t>
  </si>
  <si>
    <t xml:space="preserve"> GANADO</t>
  </si>
  <si>
    <t xml:space="preserve"> TOTAL GANADO</t>
  </si>
  <si>
    <t xml:space="preserve">   CIRCULANTE</t>
  </si>
  <si>
    <t xml:space="preserve">   Total CIRCULANTE</t>
  </si>
  <si>
    <t xml:space="preserve">   NO CIRCULANTE</t>
  </si>
  <si>
    <t xml:space="preserve">   Total NO CIRCULANTE</t>
  </si>
  <si>
    <t xml:space="preserve">   FIJO</t>
  </si>
  <si>
    <t xml:space="preserve">   CAPITAL CONTABLE</t>
  </si>
  <si>
    <t xml:space="preserve">   APORTADO</t>
  </si>
  <si>
    <t xml:space="preserve">   Total APORTADO</t>
  </si>
  <si>
    <t xml:space="preserve">   GANADO</t>
  </si>
  <si>
    <t xml:space="preserve">   Total FIJO</t>
  </si>
  <si>
    <t xml:space="preserve">   Total GANADO</t>
  </si>
  <si>
    <t xml:space="preserve">   Total CAPITAL CONTABLE</t>
  </si>
  <si>
    <t xml:space="preserve"> RESULTADOS ACREEDORA</t>
  </si>
  <si>
    <t>Total RESULTADOS ACREEDORA</t>
  </si>
  <si>
    <t>Equipo de Computo</t>
  </si>
  <si>
    <t>Mobiliario y Equipo de Oficina</t>
  </si>
  <si>
    <t>Equipo de Transporte</t>
  </si>
  <si>
    <t>Otros Activos</t>
  </si>
  <si>
    <t>Balanza de comprobación al 31/Ene/2024</t>
  </si>
  <si>
    <t>Fecha: 12/Mar/2025</t>
  </si>
  <si>
    <t>1250-0009-000</t>
  </si>
  <si>
    <t>1250-0009-006</t>
  </si>
  <si>
    <t xml:space="preserve">    Inmobiliaria Ned, S.A. de C.V.</t>
  </si>
  <si>
    <t>1250-0012-000</t>
  </si>
  <si>
    <t>1250-0012-001</t>
  </si>
  <si>
    <t xml:space="preserve">    Liquidtek, SA de CV</t>
  </si>
  <si>
    <t>1251-0006-001</t>
  </si>
  <si>
    <t>1251-0007-000</t>
  </si>
  <si>
    <t>1251-0007-006</t>
  </si>
  <si>
    <t xml:space="preserve">    Grupo Hotelero 1800</t>
  </si>
  <si>
    <t>1251-0016-000</t>
  </si>
  <si>
    <t>1251-0016-002</t>
  </si>
  <si>
    <t xml:space="preserve">    Operadora Celestino</t>
  </si>
  <si>
    <t>1251-0017-000</t>
  </si>
  <si>
    <t>1251-0017-001</t>
  </si>
  <si>
    <t xml:space="preserve">    Público en General (dólares)</t>
  </si>
  <si>
    <t>1251-0017-002</t>
  </si>
  <si>
    <t xml:space="preserve">    Promotora de Torneos y Espectaculos Públicos, SA d</t>
  </si>
  <si>
    <t>1252-0006-001</t>
  </si>
  <si>
    <t>1252-0007-000</t>
  </si>
  <si>
    <t>1252-0007-006</t>
  </si>
  <si>
    <t>1252-0016-000</t>
  </si>
  <si>
    <t>1252-0016-002</t>
  </si>
  <si>
    <t>1252-0017-000</t>
  </si>
  <si>
    <t>1252-0017-001</t>
  </si>
  <si>
    <t xml:space="preserve">    Público en General (dlls complementaria)</t>
  </si>
  <si>
    <t>1252-0017-002</t>
  </si>
  <si>
    <t>1265-0001-000</t>
  </si>
  <si>
    <t xml:space="preserve">  Provisiones</t>
  </si>
  <si>
    <t>1290-0000-000</t>
  </si>
  <si>
    <t>1290-0070-000</t>
  </si>
  <si>
    <t xml:space="preserve">  Total Golf Construction MX, S de RL de CV</t>
  </si>
  <si>
    <t>1290-0079-000</t>
  </si>
  <si>
    <t xml:space="preserve">  SLY Desarrolladores de Negocios, SA de CV</t>
  </si>
  <si>
    <t>1290-0085-000</t>
  </si>
  <si>
    <t xml:space="preserve">  Ubbe Gestión Empresarial, S.A. de C.V.</t>
  </si>
  <si>
    <t>1290-0086-000</t>
  </si>
  <si>
    <t xml:space="preserve">  Geo Soluciones del Pacífico, SA de CV</t>
  </si>
  <si>
    <t>1290-0087-000</t>
  </si>
  <si>
    <t xml:space="preserve">  Grabbo Reconocimientos</t>
  </si>
  <si>
    <t>2112-0001-049</t>
  </si>
  <si>
    <t xml:space="preserve">    Arroyo Guadarrama Alfonso</t>
  </si>
  <si>
    <t>2112-0001-057</t>
  </si>
  <si>
    <t xml:space="preserve">    Asesoria Corpoland, S.A. de C.V.</t>
  </si>
  <si>
    <t>2112-0002-000</t>
  </si>
  <si>
    <t xml:space="preserve">  B</t>
  </si>
  <si>
    <t>2112-0002-002</t>
  </si>
  <si>
    <t xml:space="preserve">    BBVA Bancomer, S.A.</t>
  </si>
  <si>
    <t>2112-0007-054</t>
  </si>
  <si>
    <t xml:space="preserve">    Grabbo Reconocimientos, S de RL de CV</t>
  </si>
  <si>
    <t>2112-0012-003</t>
  </si>
  <si>
    <t xml:space="preserve">    Lee Chibli Jose Arturo</t>
  </si>
  <si>
    <t>2112-0012-007</t>
  </si>
  <si>
    <t xml:space="preserve">    López Martínez Carlos Armando</t>
  </si>
  <si>
    <t>2112-0013-028</t>
  </si>
  <si>
    <t xml:space="preserve">    Mendoza Maqueda Hector Miguel</t>
  </si>
  <si>
    <t>2112-0016-031</t>
  </si>
  <si>
    <t xml:space="preserve">    Operadora Doyle</t>
  </si>
  <si>
    <t>2112-0020-048</t>
  </si>
  <si>
    <t xml:space="preserve">    SIIC Desarrollo Integral, S de RL de CV</t>
  </si>
  <si>
    <t>2112-0020-052</t>
  </si>
  <si>
    <t xml:space="preserve">    Sheinsville, SA de CV</t>
  </si>
  <si>
    <t>2113-1020-000</t>
  </si>
  <si>
    <t>2113-1020-003</t>
  </si>
  <si>
    <t xml:space="preserve">    Sophie Creatives</t>
  </si>
  <si>
    <t>2113-2020-000</t>
  </si>
  <si>
    <t>2113-2020-003</t>
  </si>
  <si>
    <t>2190-0000-000</t>
  </si>
  <si>
    <t>2190-0006-000</t>
  </si>
  <si>
    <t xml:space="preserve">  Anticipo Público en General</t>
  </si>
  <si>
    <t>2190-0011-000</t>
  </si>
  <si>
    <t xml:space="preserve">  Producciones Especializadas, SA de CV</t>
  </si>
  <si>
    <t>Balanza de comprobación al 29/Feb/2024</t>
  </si>
  <si>
    <t>1250-0011-000</t>
  </si>
  <si>
    <t xml:space="preserve">  K</t>
  </si>
  <si>
    <t>1250-0011-002</t>
  </si>
  <si>
    <t xml:space="preserve">    Kerzner Palmilla Hotel Partners</t>
  </si>
  <si>
    <t>1251-0010-000</t>
  </si>
  <si>
    <t>1251-0010-001</t>
  </si>
  <si>
    <t xml:space="preserve">    Kerzner Palmilla Golf Partners</t>
  </si>
  <si>
    <t>1252-0010-000</t>
  </si>
  <si>
    <t>1252-0010-001</t>
  </si>
  <si>
    <t>2112-0001-055</t>
  </si>
  <si>
    <t xml:space="preserve">    Aguilar Martínez Angel Ernesto</t>
  </si>
  <si>
    <t>2112-0003-019</t>
  </si>
  <si>
    <t xml:space="preserve">    Cipvallarta, SA de CV</t>
  </si>
  <si>
    <t>2112-0006-014</t>
  </si>
  <si>
    <t xml:space="preserve">    Fistec Contadores Independientes, S.C.</t>
  </si>
  <si>
    <t>2112-0007-051</t>
  </si>
  <si>
    <t xml:space="preserve">    Group Incorporate Fabrely, S.A. de C.V.</t>
  </si>
  <si>
    <t>2112-0021-021</t>
  </si>
  <si>
    <t xml:space="preserve">    Total Golf Construction MX, S. de R.L. de C.V.</t>
  </si>
  <si>
    <t>2112-0021-028</t>
  </si>
  <si>
    <t xml:space="preserve">    Transportacion VIP Punta Mita</t>
  </si>
  <si>
    <t>2113-1004-000</t>
  </si>
  <si>
    <t>2113-1004-003</t>
  </si>
  <si>
    <t xml:space="preserve">    Dekleerks, S.A. de C.V.</t>
  </si>
  <si>
    <t>2113-1020-004</t>
  </si>
  <si>
    <t xml:space="preserve">    Strategic Golf</t>
  </si>
  <si>
    <t>2113-2004-000</t>
  </si>
  <si>
    <t>2113-2004-003</t>
  </si>
  <si>
    <t>2113-2020-004</t>
  </si>
  <si>
    <t>2190-0012-000</t>
  </si>
  <si>
    <t xml:space="preserve">  Grupo Hotelero 1800</t>
  </si>
  <si>
    <t>Balanza de comprobación al 31/Mar/2024</t>
  </si>
  <si>
    <t>1250-0007-000</t>
  </si>
  <si>
    <t>1250-0007-004</t>
  </si>
  <si>
    <t>1250-0017-001</t>
  </si>
  <si>
    <t xml:space="preserve">    Promotora de Torneos y Espectáculos Públicos, SA d</t>
  </si>
  <si>
    <t>2112-0016-018</t>
  </si>
  <si>
    <t xml:space="preserve">    Ocampo Zghoul Haim</t>
  </si>
  <si>
    <t>2113-1002-000</t>
  </si>
  <si>
    <t>2113-1002-001</t>
  </si>
  <si>
    <t xml:space="preserve">    Bbva Bancomer, SA de CV</t>
  </si>
  <si>
    <t>2113-1021-000</t>
  </si>
  <si>
    <t>2113-1021-001</t>
  </si>
  <si>
    <t xml:space="preserve">    Turf &amp; Soil Diagnostics</t>
  </si>
  <si>
    <t>2113-2002-000</t>
  </si>
  <si>
    <t>2113-2002-001</t>
  </si>
  <si>
    <t xml:space="preserve">    BBVA Bancomer, SA de CV</t>
  </si>
  <si>
    <t>2113-2021-000</t>
  </si>
  <si>
    <t>2113-2021-001</t>
  </si>
  <si>
    <t>Balanza de comprobación al 30/Abr/2024</t>
  </si>
  <si>
    <t>1250-0017-004</t>
  </si>
  <si>
    <t xml:space="preserve">    Público en general</t>
  </si>
  <si>
    <t>1260-0003-000</t>
  </si>
  <si>
    <t xml:space="preserve">  IVA Acreditable 8%</t>
  </si>
  <si>
    <t>2112-0003-066</t>
  </si>
  <si>
    <t xml:space="preserve">    Cias Periodisticas del Sol del Pacifico </t>
  </si>
  <si>
    <t>2112-0004-031</t>
  </si>
  <si>
    <t xml:space="preserve">    Difusora MLVH</t>
  </si>
  <si>
    <t>2112-0007-057</t>
  </si>
  <si>
    <t xml:space="preserve">    Gardinno Ecotecnica, SA de CV</t>
  </si>
  <si>
    <t>2112-0023-001</t>
  </si>
  <si>
    <t xml:space="preserve">    Valderrama Cisneros Francisco Ernesto</t>
  </si>
  <si>
    <t>2113-1007-000</t>
  </si>
  <si>
    <t>2113-1007-002</t>
  </si>
  <si>
    <t xml:space="preserve">    Golfindustria.es</t>
  </si>
  <si>
    <t>2113-2007-000</t>
  </si>
  <si>
    <t>2113-2007-002</t>
  </si>
  <si>
    <t>2190-0013-000</t>
  </si>
  <si>
    <t xml:space="preserve">  Inmobiliaria Ned, SA de CV</t>
  </si>
  <si>
    <t>Balanza de comprobación al 31/May/2024</t>
  </si>
  <si>
    <t>1250-0020-000</t>
  </si>
  <si>
    <t>1250-0020-002</t>
  </si>
  <si>
    <t xml:space="preserve">    Sordo Madaleno y Asociados, SC </t>
  </si>
  <si>
    <t>2112-0001-061</t>
  </si>
  <si>
    <t xml:space="preserve">    Arias Cuevas Fernando </t>
  </si>
  <si>
    <t>2112-0005-000</t>
  </si>
  <si>
    <t xml:space="preserve">  E</t>
  </si>
  <si>
    <t>2112-0005-014</t>
  </si>
  <si>
    <t xml:space="preserve">    Estrada Calderon Selso Jesús</t>
  </si>
  <si>
    <t>Balanza de comprobación al 30/Jun/2024</t>
  </si>
  <si>
    <t>1250-0021-000</t>
  </si>
  <si>
    <t>1250-0021-001</t>
  </si>
  <si>
    <t xml:space="preserve">    TV Azteca, SAB de CV</t>
  </si>
  <si>
    <t>1250-0021-002</t>
  </si>
  <si>
    <t xml:space="preserve">    Tecnología Integral en Riego</t>
  </si>
  <si>
    <t>2112-0005-020</t>
  </si>
  <si>
    <t xml:space="preserve">    Empresarios Del Bienestar FJ</t>
  </si>
  <si>
    <t>2112-0008-000</t>
  </si>
  <si>
    <t>2112-0008-014</t>
  </si>
  <si>
    <t xml:space="preserve">    Herrera Espinoza Tania Marlyn</t>
  </si>
  <si>
    <t>2112-0023-002</t>
  </si>
  <si>
    <t xml:space="preserve">    Vinisterra, SA de CV</t>
  </si>
  <si>
    <t>Balanza de comprobación al 31/Jul/2024</t>
  </si>
  <si>
    <t>2112-0002-001</t>
  </si>
  <si>
    <t xml:space="preserve">    Bautista Sánchez Sergio Alberto</t>
  </si>
  <si>
    <t>2112-0020-054</t>
  </si>
  <si>
    <t xml:space="preserve">    Sociedad de Arquitectos Paisajistas de Mexico </t>
  </si>
  <si>
    <t>Balanza de comprobación al 31/Ago/2024</t>
  </si>
  <si>
    <t>2112-0019-029</t>
  </si>
  <si>
    <t xml:space="preserve">    Radial Llantas </t>
  </si>
  <si>
    <t>2112-0021-025</t>
  </si>
  <si>
    <t xml:space="preserve">    Tecnología Integral en Riego, SA de CV</t>
  </si>
  <si>
    <t>Balanza de comprobación al 30/Sep/2024</t>
  </si>
  <si>
    <t>1250-0012-002</t>
  </si>
  <si>
    <t xml:space="preserve">    Las Misiones Club Campestre</t>
  </si>
  <si>
    <t>2112-0001-017</t>
  </si>
  <si>
    <t xml:space="preserve">    Autozone de México, S de RL de CV</t>
  </si>
  <si>
    <t>2112-0004-032</t>
  </si>
  <si>
    <t xml:space="preserve">    De La Torre Montes José de Jesús</t>
  </si>
  <si>
    <t>2112-0007-055</t>
  </si>
  <si>
    <t xml:space="preserve">    Galvez Machado Arturo</t>
  </si>
  <si>
    <t>2112-0007-058</t>
  </si>
  <si>
    <t xml:space="preserve">    Grúas Ayon</t>
  </si>
  <si>
    <t>2112-0007-059</t>
  </si>
  <si>
    <t xml:space="preserve">    García Covarrubias Omar Fernando</t>
  </si>
  <si>
    <t>2112-0013-034</t>
  </si>
  <si>
    <t xml:space="preserve">    Martínez García Gerardo</t>
  </si>
  <si>
    <t>2190-0014-000</t>
  </si>
  <si>
    <t xml:space="preserve">  Grupo Plusvalterra, SAPI de CV</t>
  </si>
  <si>
    <t>Balanza de comprobación al 31/Oct/2024</t>
  </si>
  <si>
    <t>1250-0007-003</t>
  </si>
  <si>
    <t xml:space="preserve">    Grupo Plusvalterra, S.A.P.I. de C.V.</t>
  </si>
  <si>
    <t>1265-0003-000</t>
  </si>
  <si>
    <t xml:space="preserve">  IVA retenido 4% Fletes</t>
  </si>
  <si>
    <t>2112-0019-030</t>
  </si>
  <si>
    <t xml:space="preserve">    Ramos Reyes Erika Daniela</t>
  </si>
  <si>
    <t>2140-0000-000</t>
  </si>
  <si>
    <t>2140-0003-000</t>
  </si>
  <si>
    <t xml:space="preserve">  Depósitos por Identificar</t>
  </si>
  <si>
    <t>2170-0008-000</t>
  </si>
  <si>
    <t xml:space="preserve">  4% IVA retenido por Fletes</t>
  </si>
  <si>
    <t>Balanza de comprobación al 30/Nov/2024</t>
  </si>
  <si>
    <t>1250-0011-001</t>
  </si>
  <si>
    <t>1251-0001-000</t>
  </si>
  <si>
    <t>1251-0001-002</t>
  </si>
  <si>
    <t>1252-0001-000</t>
  </si>
  <si>
    <t>1252-0001-002</t>
  </si>
  <si>
    <t>Balanza de comprobación del 01/Ene/2024 al 31/Dic/2024</t>
  </si>
  <si>
    <t>INGRESOS NOMINALES 2024:</t>
  </si>
  <si>
    <t>Total Clientes</t>
  </si>
  <si>
    <t>Total Sueldos por Pagar</t>
  </si>
  <si>
    <t>Sueldos por Pagar</t>
  </si>
  <si>
    <t>Impuestos por Pagar</t>
  </si>
  <si>
    <t xml:space="preserve">Total Impuestos por Pagar </t>
  </si>
  <si>
    <t>Parte deducible 47%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</si>
</sst>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00000"/>
    <numFmt numFmtId="165" formatCode="0.0000"/>
    <numFmt numFmtId="166" formatCode="#,##0.0000"/>
    <numFmt numFmtId="167" formatCode="_-* #,##0_-;\-* #,##0_-;_-* &quot;-&quot;??_-;_-@_-"/>
    <numFmt numFmtId="168" formatCode="#,##0.00000000"/>
    <numFmt numFmtId="169" formatCode="_(* #,##0.00_);_(* \(#,##0.00\);_(* &quot;-&quot;??_);_(@_)"/>
    <numFmt numFmtId="170" formatCode="#,##0.000000000"/>
    <numFmt numFmtId="171" formatCode="_(&quot;$&quot;* #,##0.00_);_(&quot;$&quot;* \(#,##0.00\);_(&quot;$&quot;* &quot;-&quot;??_);_(@_)"/>
    <numFmt numFmtId="172" formatCode="_-&quot;$&quot;* #,##0_-;\-&quot;$&quot;* #,##0_-;_-&quot;$&quot;* &quot;-&quot;??_-;_-@_-"/>
    <numFmt numFmtId="173" formatCode="#,##0.0000000000"/>
    <numFmt numFmtId="174" formatCode="[$-80A]d&quot; de &quot;mmmm&quot; de &quot;yyyy;@"/>
    <numFmt numFmtId="178" formatCode="_-* #,##0.00\ _P_t_s_-;\-* #,##0.00\ _P_t_s_-;_-* &quot;-&quot;??\ _P_t_s_-;_-@_-"/>
    <numFmt numFmtId="179" formatCode="_(* #,##0.000_);_(* \(#,##0.000\);_(* &quot;-&quot;??_);_(@_)"/>
    <numFmt numFmtId="180" formatCode="_-* #,##0.000000_-;\-* #,##0.000000_-;_-* &quot;-&quot;??_-;_-@_-"/>
    <numFmt numFmtId="182" formatCode="_-* #,##0.000_-;\-* #,##0.000_-;_-* &quot;-&quot;??_-;_-@_-"/>
    <numFmt numFmtId="183" formatCode="_-* #,##0.0000_-;\-* #,##0.0000_-;_-* &quot;-&quot;??_-;_-@_-"/>
    <numFmt numFmtId="184" formatCode="_(* #,##0.0000_);_(* \(#,##0.0000\);_(* &quot;-&quot;????_);_(@_)"/>
    <numFmt numFmtId="185" formatCode="_(* #,##0.0000_);_(* \(#,##0.0000\);_(* &quot;-&quot;??_);_(@_)"/>
    <numFmt numFmtId="186" formatCode="_(* #,##0_);_(* \(#,##0\);_(* &quot;-&quot;??_);_(@_)"/>
    <numFmt numFmtId="188" formatCode="#,##0.0"/>
    <numFmt numFmtId="189" formatCode="#,##0.00000_ ;\-#,##0.00000\ "/>
    <numFmt numFmtId="190" formatCode="#,##0.000"/>
  </numFmts>
  <fonts count="5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ourier"/>
      <family val="3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63636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Calibri"/>
      <family val="2"/>
    </font>
    <font>
      <sz val="11"/>
      <color indexed="8"/>
      <name val="Calibri"/>
      <family val="2"/>
    </font>
    <font>
      <i/>
      <u/>
      <sz val="11"/>
      <name val="Calibri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sz val="8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939598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sz val="10"/>
      <color rgb="FF2F2F2F"/>
      <name val="Arial"/>
      <family val="2"/>
    </font>
    <font>
      <b/>
      <sz val="10"/>
      <color rgb="FF2F2F2F"/>
      <name val="Arial"/>
      <family val="2"/>
    </font>
    <font>
      <b/>
      <sz val="11"/>
      <name val="Calibri"/>
      <family val="2"/>
      <scheme val="minor"/>
    </font>
    <font>
      <i/>
      <sz val="12"/>
      <color indexed="12"/>
      <name val="Arial"/>
    </font>
    <font>
      <sz val="12"/>
      <color indexed="8"/>
      <name val="Arial"/>
    </font>
    <font>
      <sz val="10"/>
      <color indexed="8"/>
      <name val="Arial"/>
    </font>
    <font>
      <b/>
      <sz val="11"/>
      <color indexed="8"/>
      <name val="Arial"/>
    </font>
    <font>
      <b/>
      <i/>
      <sz val="10"/>
      <color indexed="8"/>
      <name val="Arial"/>
    </font>
    <font>
      <b/>
      <sz val="10"/>
      <color indexed="8"/>
      <name val="Arial"/>
    </font>
    <font>
      <b/>
      <sz val="10"/>
      <color indexed="10"/>
      <name val="Arial"/>
    </font>
    <font>
      <sz val="10"/>
      <color indexed="10"/>
      <name val="Arial"/>
    </font>
    <font>
      <b/>
      <sz val="8"/>
      <color indexed="8"/>
      <name val="Arial"/>
    </font>
    <font>
      <b/>
      <i/>
      <sz val="8"/>
      <color indexed="8"/>
      <name val="Arial"/>
    </font>
    <font>
      <i/>
      <sz val="8"/>
      <color indexed="8"/>
      <name val="Arial"/>
    </font>
    <font>
      <sz val="8"/>
      <color indexed="8"/>
      <name val="Arial"/>
    </font>
    <font>
      <i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6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39" fontId="17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2" fillId="0" borderId="0"/>
    <xf numFmtId="0" fontId="4" fillId="0" borderId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7" fillId="0" borderId="0"/>
    <xf numFmtId="0" fontId="8" fillId="0" borderId="0"/>
    <xf numFmtId="169" fontId="8" fillId="0" borderId="0" applyFont="0" applyFill="0" applyBorder="0" applyAlignment="0" applyProtection="0"/>
    <xf numFmtId="0" fontId="25" fillId="0" borderId="0"/>
    <xf numFmtId="0" fontId="32" fillId="0" borderId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34" fillId="0" borderId="0" applyFont="0" applyFill="0" applyBorder="0" applyAlignment="0" applyProtection="0"/>
    <xf numFmtId="44" fontId="25" fillId="0" borderId="0" applyFont="0" applyFill="0" applyBorder="0" applyAlignment="0" applyProtection="0"/>
    <xf numFmtId="18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8" fillId="0" borderId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0" fontId="7" fillId="0" borderId="0"/>
    <xf numFmtId="169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0" fontId="1" fillId="0" borderId="0"/>
    <xf numFmtId="0" fontId="22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76">
    <xf numFmtId="0" fontId="0" fillId="0" borderId="0" xfId="0"/>
    <xf numFmtId="0" fontId="0" fillId="2" borderId="0" xfId="0" applyFill="1"/>
    <xf numFmtId="0" fontId="21" fillId="2" borderId="0" xfId="0" applyFont="1" applyFill="1" applyAlignment="1">
      <alignment horizontal="center"/>
    </xf>
    <xf numFmtId="0" fontId="23" fillId="2" borderId="8" xfId="0" applyFont="1" applyFill="1" applyBorder="1" applyAlignment="1">
      <alignment horizontal="center" vertical="top"/>
    </xf>
    <xf numFmtId="0" fontId="24" fillId="2" borderId="8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/>
    </xf>
    <xf numFmtId="0" fontId="12" fillId="2" borderId="0" xfId="0" applyFont="1" applyFill="1"/>
    <xf numFmtId="0" fontId="14" fillId="2" borderId="0" xfId="0" applyFont="1" applyFill="1" applyAlignment="1">
      <alignment horizontal="right"/>
    </xf>
    <xf numFmtId="4" fontId="14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44" fontId="12" fillId="2" borderId="0" xfId="2" applyFont="1" applyFill="1" applyAlignment="1">
      <alignment vertical="center"/>
    </xf>
    <xf numFmtId="44" fontId="10" fillId="2" borderId="0" xfId="0" applyNumberFormat="1" applyFont="1" applyFill="1" applyAlignment="1">
      <alignment vertical="center"/>
    </xf>
    <xf numFmtId="44" fontId="12" fillId="2" borderId="0" xfId="2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44" fontId="12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/>
    </xf>
    <xf numFmtId="167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167" fontId="12" fillId="2" borderId="0" xfId="1" applyNumberFormat="1" applyFont="1" applyFill="1" applyBorder="1"/>
    <xf numFmtId="167" fontId="12" fillId="2" borderId="0" xfId="1" applyNumberFormat="1" applyFont="1" applyFill="1" applyBorder="1" applyAlignment="1">
      <alignment horizontal="right" vertical="top" wrapText="1"/>
    </xf>
    <xf numFmtId="167" fontId="12" fillId="2" borderId="3" xfId="1" applyNumberFormat="1" applyFont="1" applyFill="1" applyBorder="1" applyAlignment="1">
      <alignment horizontal="right" vertical="top" wrapText="1"/>
    </xf>
    <xf numFmtId="167" fontId="12" fillId="2" borderId="0" xfId="0" applyNumberFormat="1" applyFont="1" applyFill="1"/>
    <xf numFmtId="167" fontId="14" fillId="2" borderId="0" xfId="1" applyNumberFormat="1" applyFont="1" applyFill="1" applyBorder="1" applyAlignment="1">
      <alignment horizontal="right" vertical="top"/>
    </xf>
    <xf numFmtId="4" fontId="12" fillId="2" borderId="0" xfId="0" applyNumberFormat="1" applyFont="1" applyFill="1"/>
    <xf numFmtId="43" fontId="12" fillId="2" borderId="0" xfId="0" applyNumberFormat="1" applyFont="1" applyFill="1"/>
    <xf numFmtId="167" fontId="12" fillId="2" borderId="3" xfId="1" applyNumberFormat="1" applyFont="1" applyFill="1" applyBorder="1"/>
    <xf numFmtId="39" fontId="12" fillId="2" borderId="0" xfId="0" applyNumberFormat="1" applyFont="1" applyFill="1"/>
    <xf numFmtId="167" fontId="12" fillId="2" borderId="5" xfId="1" applyNumberFormat="1" applyFont="1" applyFill="1" applyBorder="1"/>
    <xf numFmtId="167" fontId="14" fillId="2" borderId="2" xfId="1" applyNumberFormat="1" applyFont="1" applyFill="1" applyBorder="1"/>
    <xf numFmtId="44" fontId="12" fillId="2" borderId="0" xfId="0" applyNumberFormat="1" applyFont="1" applyFill="1"/>
    <xf numFmtId="168" fontId="12" fillId="2" borderId="0" xfId="0" applyNumberFormat="1" applyFont="1" applyFill="1"/>
    <xf numFmtId="0" fontId="10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49" fontId="15" fillId="2" borderId="0" xfId="4" applyNumberFormat="1" applyFont="1" applyFill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12" fillId="2" borderId="0" xfId="4" applyFont="1" applyFill="1"/>
    <xf numFmtId="0" fontId="12" fillId="2" borderId="0" xfId="4" applyFont="1" applyFill="1" applyAlignment="1">
      <alignment horizontal="center"/>
    </xf>
    <xf numFmtId="171" fontId="12" fillId="2" borderId="0" xfId="12" applyFont="1" applyFill="1"/>
    <xf numFmtId="9" fontId="12" fillId="2" borderId="0" xfId="4" applyNumberFormat="1" applyFont="1" applyFill="1"/>
    <xf numFmtId="0" fontId="14" fillId="2" borderId="0" xfId="13" applyFont="1" applyFill="1"/>
    <xf numFmtId="43" fontId="12" fillId="2" borderId="0" xfId="1" applyFont="1" applyFill="1"/>
    <xf numFmtId="0" fontId="12" fillId="2" borderId="0" xfId="13" applyFont="1" applyFill="1"/>
    <xf numFmtId="44" fontId="12" fillId="2" borderId="0" xfId="4" applyNumberFormat="1" applyFont="1" applyFill="1"/>
    <xf numFmtId="0" fontId="14" fillId="2" borderId="0" xfId="0" applyFont="1" applyFill="1" applyAlignment="1">
      <alignment horizontal="center" vertical="center"/>
    </xf>
    <xf numFmtId="169" fontId="12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172" fontId="12" fillId="2" borderId="3" xfId="2" applyNumberFormat="1" applyFont="1" applyFill="1" applyBorder="1" applyAlignment="1">
      <alignment vertical="center"/>
    </xf>
    <xf numFmtId="172" fontId="12" fillId="2" borderId="0" xfId="2" applyNumberFormat="1" applyFont="1" applyFill="1" applyAlignment="1">
      <alignment vertical="center"/>
    </xf>
    <xf numFmtId="4" fontId="16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170" fontId="12" fillId="2" borderId="0" xfId="0" applyNumberFormat="1" applyFont="1" applyFill="1" applyAlignment="1">
      <alignment vertical="center"/>
    </xf>
    <xf numFmtId="43" fontId="12" fillId="2" borderId="0" xfId="1" applyFont="1" applyFill="1" applyAlignment="1">
      <alignment vertical="center"/>
    </xf>
    <xf numFmtId="169" fontId="12" fillId="2" borderId="0" xfId="0" applyNumberFormat="1" applyFont="1" applyFill="1"/>
    <xf numFmtId="0" fontId="14" fillId="2" borderId="2" xfId="0" applyFont="1" applyFill="1" applyBorder="1"/>
    <xf numFmtId="173" fontId="12" fillId="2" borderId="0" xfId="0" applyNumberFormat="1" applyFont="1" applyFill="1"/>
    <xf numFmtId="0" fontId="12" fillId="2" borderId="6" xfId="0" applyFont="1" applyFill="1" applyBorder="1" applyAlignment="1">
      <alignment horizontal="center"/>
    </xf>
    <xf numFmtId="44" fontId="12" fillId="2" borderId="6" xfId="2" applyFont="1" applyFill="1" applyBorder="1" applyAlignment="1">
      <alignment horizontal="center"/>
    </xf>
    <xf numFmtId="43" fontId="12" fillId="2" borderId="6" xfId="0" applyNumberFormat="1" applyFont="1" applyFill="1" applyBorder="1" applyAlignment="1">
      <alignment horizontal="center"/>
    </xf>
    <xf numFmtId="44" fontId="12" fillId="2" borderId="6" xfId="2" applyFont="1" applyFill="1" applyBorder="1"/>
    <xf numFmtId="4" fontId="12" fillId="2" borderId="5" xfId="0" applyNumberFormat="1" applyFont="1" applyFill="1" applyBorder="1"/>
    <xf numFmtId="44" fontId="14" fillId="2" borderId="2" xfId="2" applyFont="1" applyFill="1" applyBorder="1" applyAlignment="1">
      <alignment horizontal="center"/>
    </xf>
    <xf numFmtId="0" fontId="19" fillId="2" borderId="0" xfId="0" applyFont="1" applyFill="1" applyAlignment="1">
      <alignment horizontal="right"/>
    </xf>
    <xf numFmtId="0" fontId="19" fillId="2" borderId="0" xfId="0" applyFont="1" applyFill="1"/>
    <xf numFmtId="4" fontId="19" fillId="2" borderId="0" xfId="0" applyNumberFormat="1" applyFont="1" applyFill="1"/>
    <xf numFmtId="165" fontId="14" fillId="4" borderId="2" xfId="0" applyNumberFormat="1" applyFont="1" applyFill="1" applyBorder="1" applyAlignment="1">
      <alignment horizontal="center"/>
    </xf>
    <xf numFmtId="0" fontId="7" fillId="2" borderId="0" xfId="26" applyFont="1" applyFill="1"/>
    <xf numFmtId="178" fontId="7" fillId="2" borderId="0" xfId="27" applyNumberFormat="1" applyFont="1" applyFill="1" applyBorder="1"/>
    <xf numFmtId="178" fontId="7" fillId="2" borderId="0" xfId="26" applyNumberFormat="1" applyFont="1" applyFill="1"/>
    <xf numFmtId="0" fontId="7" fillId="2" borderId="0" xfId="28" applyFont="1" applyFill="1" applyAlignment="1">
      <alignment horizontal="right"/>
    </xf>
    <xf numFmtId="179" fontId="7" fillId="2" borderId="0" xfId="27" applyNumberFormat="1" applyFont="1" applyFill="1" applyBorder="1"/>
    <xf numFmtId="43" fontId="7" fillId="2" borderId="0" xfId="26" applyNumberFormat="1" applyFont="1" applyFill="1"/>
    <xf numFmtId="43" fontId="7" fillId="2" borderId="0" xfId="27" applyFont="1" applyFill="1"/>
    <xf numFmtId="43" fontId="7" fillId="2" borderId="0" xfId="27" applyFont="1" applyFill="1" applyBorder="1"/>
    <xf numFmtId="43" fontId="28" fillId="2" borderId="0" xfId="27" applyFont="1" applyFill="1"/>
    <xf numFmtId="43" fontId="28" fillId="2" borderId="0" xfId="26" applyNumberFormat="1" applyFont="1" applyFill="1"/>
    <xf numFmtId="49" fontId="28" fillId="2" borderId="0" xfId="26" applyNumberFormat="1" applyFont="1" applyFill="1"/>
    <xf numFmtId="0" fontId="28" fillId="2" borderId="0" xfId="26" applyFont="1" applyFill="1"/>
    <xf numFmtId="49" fontId="29" fillId="2" borderId="0" xfId="26" applyNumberFormat="1" applyFont="1" applyFill="1" applyAlignment="1">
      <alignment horizontal="left" vertical="top"/>
    </xf>
    <xf numFmtId="0" fontId="30" fillId="2" borderId="0" xfId="28" applyFont="1" applyFill="1"/>
    <xf numFmtId="0" fontId="28" fillId="2" borderId="0" xfId="28" applyFont="1" applyFill="1" applyAlignment="1">
      <alignment horizontal="left"/>
    </xf>
    <xf numFmtId="0" fontId="28" fillId="5" borderId="12" xfId="26" applyFont="1" applyFill="1" applyBorder="1" applyAlignment="1">
      <alignment horizontal="center"/>
    </xf>
    <xf numFmtId="0" fontId="28" fillId="5" borderId="13" xfId="26" applyFont="1" applyFill="1" applyBorder="1" applyAlignment="1">
      <alignment horizontal="center"/>
    </xf>
    <xf numFmtId="43" fontId="28" fillId="2" borderId="0" xfId="27" applyFont="1" applyFill="1" applyBorder="1"/>
    <xf numFmtId="0" fontId="20" fillId="2" borderId="8" xfId="0" applyFont="1" applyFill="1" applyBorder="1" applyAlignment="1">
      <alignment horizontal="center"/>
    </xf>
    <xf numFmtId="167" fontId="15" fillId="2" borderId="0" xfId="1" applyNumberFormat="1" applyFont="1" applyFill="1" applyAlignment="1">
      <alignment horizontal="right" vertical="center"/>
    </xf>
    <xf numFmtId="167" fontId="15" fillId="2" borderId="6" xfId="1" applyNumberFormat="1" applyFont="1" applyFill="1" applyBorder="1" applyAlignment="1">
      <alignment horizontal="right" vertical="center"/>
    </xf>
    <xf numFmtId="172" fontId="12" fillId="2" borderId="2" xfId="2" applyNumberFormat="1" applyFont="1" applyFill="1" applyBorder="1" applyAlignment="1">
      <alignment vertical="center"/>
    </xf>
    <xf numFmtId="172" fontId="12" fillId="2" borderId="5" xfId="2" applyNumberFormat="1" applyFont="1" applyFill="1" applyBorder="1" applyAlignment="1">
      <alignment vertical="center"/>
    </xf>
    <xf numFmtId="172" fontId="12" fillId="2" borderId="0" xfId="2" applyNumberFormat="1" applyFont="1" applyFill="1" applyBorder="1" applyAlignment="1">
      <alignment vertical="center"/>
    </xf>
    <xf numFmtId="172" fontId="14" fillId="2" borderId="2" xfId="2" applyNumberFormat="1" applyFont="1" applyFill="1" applyBorder="1" applyAlignment="1">
      <alignment vertical="center"/>
    </xf>
    <xf numFmtId="172" fontId="12" fillId="2" borderId="0" xfId="2" applyNumberFormat="1" applyFont="1" applyFill="1"/>
    <xf numFmtId="172" fontId="12" fillId="2" borderId="5" xfId="2" applyNumberFormat="1" applyFont="1" applyFill="1" applyBorder="1"/>
    <xf numFmtId="172" fontId="12" fillId="2" borderId="0" xfId="2" applyNumberFormat="1" applyFont="1" applyFill="1" applyAlignment="1">
      <alignment horizontal="right"/>
    </xf>
    <xf numFmtId="172" fontId="14" fillId="2" borderId="1" xfId="2" applyNumberFormat="1" applyFont="1" applyFill="1" applyBorder="1" applyAlignment="1">
      <alignment horizontal="right"/>
    </xf>
    <xf numFmtId="4" fontId="14" fillId="2" borderId="0" xfId="1" applyNumberFormat="1" applyFont="1" applyFill="1" applyAlignment="1">
      <alignment horizontal="right"/>
    </xf>
    <xf numFmtId="4" fontId="12" fillId="2" borderId="0" xfId="1" applyNumberFormat="1" applyFont="1" applyFill="1" applyAlignment="1">
      <alignment horizontal="right"/>
    </xf>
    <xf numFmtId="44" fontId="12" fillId="2" borderId="0" xfId="2" applyFont="1" applyFill="1" applyAlignment="1">
      <alignment horizontal="right"/>
    </xf>
    <xf numFmtId="172" fontId="12" fillId="2" borderId="0" xfId="1" applyNumberFormat="1" applyFont="1" applyFill="1" applyAlignment="1">
      <alignment horizontal="right"/>
    </xf>
    <xf numFmtId="172" fontId="14" fillId="2" borderId="2" xfId="2" applyNumberFormat="1" applyFont="1" applyFill="1" applyBorder="1" applyAlignment="1">
      <alignment horizontal="right"/>
    </xf>
    <xf numFmtId="4" fontId="14" fillId="2" borderId="0" xfId="1" applyNumberFormat="1" applyFont="1" applyFill="1" applyBorder="1" applyAlignment="1">
      <alignment horizontal="right"/>
    </xf>
    <xf numFmtId="44" fontId="12" fillId="2" borderId="0" xfId="2" applyFont="1" applyFill="1" applyBorder="1" applyAlignment="1">
      <alignment horizontal="right"/>
    </xf>
    <xf numFmtId="44" fontId="14" fillId="2" borderId="0" xfId="2" applyFont="1" applyFill="1" applyBorder="1" applyAlignment="1">
      <alignment horizontal="right"/>
    </xf>
    <xf numFmtId="172" fontId="14" fillId="2" borderId="0" xfId="2" applyNumberFormat="1" applyFont="1" applyFill="1" applyBorder="1" applyAlignment="1">
      <alignment horizontal="right"/>
    </xf>
    <xf numFmtId="172" fontId="15" fillId="2" borderId="0" xfId="0" applyNumberFormat="1" applyFont="1" applyFill="1" applyAlignment="1">
      <alignment horizontal="right" vertical="center"/>
    </xf>
    <xf numFmtId="172" fontId="15" fillId="2" borderId="0" xfId="2" applyNumberFormat="1" applyFont="1" applyFill="1" applyAlignment="1">
      <alignment horizontal="right" vertical="center"/>
    </xf>
    <xf numFmtId="172" fontId="12" fillId="2" borderId="3" xfId="2" applyNumberFormat="1" applyFont="1" applyFill="1" applyBorder="1"/>
    <xf numFmtId="172" fontId="12" fillId="2" borderId="2" xfId="2" applyNumberFormat="1" applyFont="1" applyFill="1" applyBorder="1"/>
    <xf numFmtId="169" fontId="40" fillId="2" borderId="0" xfId="58" applyFont="1" applyFill="1"/>
    <xf numFmtId="169" fontId="35" fillId="2" borderId="5" xfId="58" applyFont="1" applyFill="1" applyBorder="1" applyAlignment="1">
      <alignment horizontal="center"/>
    </xf>
    <xf numFmtId="43" fontId="33" fillId="2" borderId="0" xfId="59" applyFont="1" applyFill="1" applyAlignment="1">
      <alignment horizontal="center"/>
    </xf>
    <xf numFmtId="186" fontId="35" fillId="2" borderId="0" xfId="58" applyNumberFormat="1" applyFont="1" applyFill="1"/>
    <xf numFmtId="186" fontId="35" fillId="2" borderId="0" xfId="58" applyNumberFormat="1" applyFont="1" applyFill="1" applyBorder="1" applyAlignment="1">
      <alignment horizontal="center"/>
    </xf>
    <xf numFmtId="186" fontId="33" fillId="2" borderId="0" xfId="58" applyNumberFormat="1" applyFont="1" applyFill="1" applyBorder="1" applyAlignment="1">
      <alignment horizontal="center"/>
    </xf>
    <xf numFmtId="169" fontId="33" fillId="2" borderId="2" xfId="58" applyFont="1" applyFill="1" applyBorder="1"/>
    <xf numFmtId="169" fontId="33" fillId="2" borderId="0" xfId="58" applyFont="1" applyFill="1" applyBorder="1"/>
    <xf numFmtId="169" fontId="35" fillId="2" borderId="0" xfId="58" applyFont="1" applyFill="1"/>
    <xf numFmtId="167" fontId="35" fillId="2" borderId="0" xfId="58" applyNumberFormat="1" applyFont="1" applyFill="1"/>
    <xf numFmtId="169" fontId="33" fillId="2" borderId="0" xfId="58" applyFont="1" applyFill="1" applyBorder="1" applyAlignment="1">
      <alignment horizontal="center"/>
    </xf>
    <xf numFmtId="167" fontId="33" fillId="2" borderId="0" xfId="58" applyNumberFormat="1" applyFont="1" applyFill="1"/>
    <xf numFmtId="186" fontId="35" fillId="2" borderId="3" xfId="58" applyNumberFormat="1" applyFont="1" applyFill="1" applyBorder="1" applyAlignment="1">
      <alignment horizontal="center"/>
    </xf>
    <xf numFmtId="183" fontId="33" fillId="2" borderId="0" xfId="58" applyNumberFormat="1" applyFont="1" applyFill="1"/>
    <xf numFmtId="169" fontId="33" fillId="2" borderId="0" xfId="58" applyFont="1" applyFill="1"/>
    <xf numFmtId="186" fontId="33" fillId="2" borderId="0" xfId="58" applyNumberFormat="1" applyFont="1" applyFill="1"/>
    <xf numFmtId="167" fontId="33" fillId="2" borderId="0" xfId="58" applyNumberFormat="1" applyFont="1" applyFill="1" applyAlignment="1">
      <alignment horizontal="center"/>
    </xf>
    <xf numFmtId="185" fontId="33" fillId="2" borderId="0" xfId="58" applyNumberFormat="1" applyFont="1" applyFill="1"/>
    <xf numFmtId="169" fontId="35" fillId="2" borderId="0" xfId="58" applyFont="1" applyFill="1" applyBorder="1" applyAlignment="1">
      <alignment horizontal="center"/>
    </xf>
    <xf numFmtId="167" fontId="35" fillId="2" borderId="0" xfId="58" applyNumberFormat="1" applyFont="1" applyFill="1" applyAlignment="1">
      <alignment horizontal="center"/>
    </xf>
    <xf numFmtId="186" fontId="33" fillId="2" borderId="0" xfId="58" applyNumberFormat="1" applyFont="1" applyFill="1" applyAlignment="1">
      <alignment horizontal="center"/>
    </xf>
    <xf numFmtId="186" fontId="39" fillId="2" borderId="0" xfId="58" applyNumberFormat="1" applyFont="1" applyFill="1"/>
    <xf numFmtId="186" fontId="33" fillId="2" borderId="0" xfId="58" applyNumberFormat="1" applyFont="1" applyFill="1" applyBorder="1"/>
    <xf numFmtId="169" fontId="37" fillId="2" borderId="0" xfId="58" applyFont="1" applyFill="1"/>
    <xf numFmtId="169" fontId="38" fillId="2" borderId="0" xfId="58" applyFont="1" applyFill="1"/>
    <xf numFmtId="169" fontId="33" fillId="2" borderId="0" xfId="58" applyFont="1" applyFill="1" applyAlignment="1">
      <alignment horizontal="center"/>
    </xf>
    <xf numFmtId="169" fontId="35" fillId="2" borderId="3" xfId="58" applyFont="1" applyFill="1" applyBorder="1" applyAlignment="1">
      <alignment horizontal="center"/>
    </xf>
    <xf numFmtId="0" fontId="33" fillId="2" borderId="0" xfId="31" applyFont="1" applyFill="1"/>
    <xf numFmtId="0" fontId="35" fillId="2" borderId="0" xfId="31" applyFont="1" applyFill="1" applyAlignment="1">
      <alignment horizontal="left"/>
    </xf>
    <xf numFmtId="0" fontId="35" fillId="2" borderId="0" xfId="31" applyFont="1" applyFill="1"/>
    <xf numFmtId="0" fontId="33" fillId="2" borderId="0" xfId="31" applyFont="1" applyFill="1" applyAlignment="1">
      <alignment horizontal="left"/>
    </xf>
    <xf numFmtId="0" fontId="33" fillId="2" borderId="0" xfId="31" applyFont="1" applyFill="1" applyAlignment="1">
      <alignment horizontal="center"/>
    </xf>
    <xf numFmtId="0" fontId="35" fillId="2" borderId="0" xfId="31" applyFont="1" applyFill="1" applyAlignment="1">
      <alignment horizontal="center"/>
    </xf>
    <xf numFmtId="0" fontId="33" fillId="2" borderId="0" xfId="7" applyFont="1" applyFill="1"/>
    <xf numFmtId="0" fontId="35" fillId="2" borderId="0" xfId="7" applyFont="1" applyFill="1"/>
    <xf numFmtId="0" fontId="33" fillId="2" borderId="0" xfId="7" applyFont="1" applyFill="1" applyAlignment="1">
      <alignment horizontal="center"/>
    </xf>
    <xf numFmtId="49" fontId="35" fillId="2" borderId="0" xfId="7" applyNumberFormat="1" applyFont="1" applyFill="1"/>
    <xf numFmtId="49" fontId="33" fillId="2" borderId="0" xfId="7" applyNumberFormat="1" applyFont="1" applyFill="1"/>
    <xf numFmtId="0" fontId="37" fillId="2" borderId="0" xfId="7" applyFont="1" applyFill="1" applyAlignment="1">
      <alignment horizontal="center"/>
    </xf>
    <xf numFmtId="0" fontId="38" fillId="2" borderId="0" xfId="7" applyFont="1" applyFill="1" applyAlignment="1">
      <alignment horizontal="center"/>
    </xf>
    <xf numFmtId="0" fontId="35" fillId="2" borderId="0" xfId="7" applyFont="1" applyFill="1" applyAlignment="1">
      <alignment horizontal="center"/>
    </xf>
    <xf numFmtId="49" fontId="37" fillId="2" borderId="0" xfId="7" applyNumberFormat="1" applyFont="1" applyFill="1" applyAlignment="1">
      <alignment horizontal="center" vertical="top"/>
    </xf>
    <xf numFmtId="49" fontId="37" fillId="2" borderId="0" xfId="7" applyNumberFormat="1" applyFont="1" applyFill="1" applyAlignment="1">
      <alignment horizontal="left" vertical="top"/>
    </xf>
    <xf numFmtId="49" fontId="38" fillId="2" borderId="0" xfId="7" applyNumberFormat="1" applyFont="1" applyFill="1" applyAlignment="1">
      <alignment horizontal="center" vertical="top"/>
    </xf>
    <xf numFmtId="49" fontId="38" fillId="2" borderId="0" xfId="7" applyNumberFormat="1" applyFont="1" applyFill="1" applyAlignment="1">
      <alignment horizontal="left" vertical="top"/>
    </xf>
    <xf numFmtId="0" fontId="33" fillId="2" borderId="0" xfId="7" applyFont="1" applyFill="1" applyAlignment="1">
      <alignment horizontal="right"/>
    </xf>
    <xf numFmtId="14" fontId="33" fillId="2" borderId="0" xfId="31" applyNumberFormat="1" applyFont="1" applyFill="1"/>
    <xf numFmtId="0" fontId="33" fillId="2" borderId="3" xfId="31" applyFont="1" applyFill="1" applyBorder="1"/>
    <xf numFmtId="14" fontId="35" fillId="2" borderId="0" xfId="31" applyNumberFormat="1" applyFont="1" applyFill="1" applyAlignment="1">
      <alignment horizontal="center"/>
    </xf>
    <xf numFmtId="49" fontId="38" fillId="2" borderId="0" xfId="7" applyNumberFormat="1" applyFont="1" applyFill="1" applyAlignment="1">
      <alignment horizontal="right" vertical="top"/>
    </xf>
    <xf numFmtId="0" fontId="20" fillId="2" borderId="10" xfId="0" applyFont="1" applyFill="1" applyBorder="1" applyAlignment="1">
      <alignment horizontal="center"/>
    </xf>
    <xf numFmtId="39" fontId="26" fillId="2" borderId="0" xfId="5" applyFont="1" applyFill="1" applyAlignment="1">
      <alignment horizontal="left"/>
    </xf>
    <xf numFmtId="4" fontId="8" fillId="2" borderId="0" xfId="5" applyNumberFormat="1" applyFont="1" applyFill="1" applyAlignment="1">
      <alignment horizontal="right"/>
    </xf>
    <xf numFmtId="0" fontId="8" fillId="2" borderId="0" xfId="0" applyFont="1" applyFill="1"/>
    <xf numFmtId="166" fontId="8" fillId="2" borderId="0" xfId="5" applyNumberFormat="1" applyFont="1" applyFill="1" applyAlignment="1">
      <alignment horizontal="right"/>
    </xf>
    <xf numFmtId="166" fontId="8" fillId="2" borderId="0" xfId="5" applyNumberFormat="1" applyFont="1" applyFill="1"/>
    <xf numFmtId="4" fontId="8" fillId="2" borderId="0" xfId="5" applyNumberFormat="1" applyFont="1" applyFill="1"/>
    <xf numFmtId="39" fontId="8" fillId="2" borderId="0" xfId="5" applyFont="1" applyFill="1" applyProtection="1">
      <protection locked="0"/>
    </xf>
    <xf numFmtId="166" fontId="8" fillId="2" borderId="0" xfId="5" applyNumberFormat="1" applyFont="1" applyFill="1" applyAlignment="1">
      <alignment horizontal="left"/>
    </xf>
    <xf numFmtId="4" fontId="8" fillId="2" borderId="0" xfId="5" applyNumberFormat="1" applyFont="1" applyFill="1" applyAlignment="1">
      <alignment horizontal="left"/>
    </xf>
    <xf numFmtId="39" fontId="8" fillId="2" borderId="0" xfId="5" applyFont="1" applyFill="1" applyAlignment="1" applyProtection="1">
      <alignment horizontal="left"/>
      <protection locked="0"/>
    </xf>
    <xf numFmtId="174" fontId="26" fillId="2" borderId="14" xfId="5" applyNumberFormat="1" applyFont="1" applyFill="1" applyBorder="1" applyAlignment="1" applyProtection="1">
      <alignment horizontal="center"/>
      <protection locked="0"/>
    </xf>
    <xf numFmtId="39" fontId="26" fillId="3" borderId="8" xfId="5" applyFont="1" applyFill="1" applyBorder="1" applyAlignment="1">
      <alignment horizontal="center" vertical="center"/>
    </xf>
    <xf numFmtId="9" fontId="26" fillId="3" borderId="8" xfId="5" applyNumberFormat="1" applyFont="1" applyFill="1" applyBorder="1" applyAlignment="1">
      <alignment horizontal="center" vertical="center" wrapText="1"/>
    </xf>
    <xf numFmtId="39" fontId="26" fillId="3" borderId="8" xfId="5" applyFont="1" applyFill="1" applyBorder="1" applyAlignment="1">
      <alignment horizontal="center" vertical="center" wrapText="1"/>
    </xf>
    <xf numFmtId="4" fontId="26" fillId="3" borderId="8" xfId="5" applyNumberFormat="1" applyFont="1" applyFill="1" applyBorder="1" applyAlignment="1">
      <alignment horizontal="center" vertical="center" wrapText="1"/>
    </xf>
    <xf numFmtId="166" fontId="26" fillId="3" borderId="8" xfId="5" applyNumberFormat="1" applyFont="1" applyFill="1" applyBorder="1" applyAlignment="1">
      <alignment horizontal="center" vertical="center" wrapText="1"/>
    </xf>
    <xf numFmtId="39" fontId="26" fillId="2" borderId="0" xfId="5" applyFont="1" applyFill="1" applyAlignment="1" applyProtection="1">
      <alignment horizontal="center"/>
      <protection locked="0"/>
    </xf>
    <xf numFmtId="39" fontId="26" fillId="2" borderId="0" xfId="5" applyFont="1" applyFill="1" applyAlignment="1">
      <alignment horizontal="center" vertical="center" wrapText="1"/>
    </xf>
    <xf numFmtId="166" fontId="26" fillId="2" borderId="0" xfId="5" applyNumberFormat="1" applyFont="1" applyFill="1" applyAlignment="1">
      <alignment horizontal="center" vertical="center" wrapText="1"/>
    </xf>
    <xf numFmtId="4" fontId="26" fillId="2" borderId="0" xfId="5" applyNumberFormat="1" applyFont="1" applyFill="1" applyAlignment="1">
      <alignment horizontal="center" vertical="center" wrapText="1"/>
    </xf>
    <xf numFmtId="0" fontId="8" fillId="2" borderId="0" xfId="60" applyFill="1"/>
    <xf numFmtId="4" fontId="26" fillId="2" borderId="0" xfId="60" applyNumberFormat="1" applyFont="1" applyFill="1"/>
    <xf numFmtId="14" fontId="8" fillId="2" borderId="0" xfId="5" applyNumberFormat="1" applyFont="1" applyFill="1" applyAlignment="1" applyProtection="1">
      <alignment horizontal="right"/>
      <protection locked="0"/>
    </xf>
    <xf numFmtId="0" fontId="8" fillId="2" borderId="0" xfId="5" applyNumberFormat="1" applyFont="1" applyFill="1" applyAlignment="1" applyProtection="1">
      <alignment horizontal="center"/>
      <protection locked="0"/>
    </xf>
    <xf numFmtId="166" fontId="8" fillId="2" borderId="0" xfId="5" applyNumberFormat="1" applyFont="1" applyFill="1" applyAlignment="1" applyProtection="1">
      <alignment horizontal="right"/>
      <protection locked="0"/>
    </xf>
    <xf numFmtId="166" fontId="8" fillId="2" borderId="0" xfId="5" applyNumberFormat="1" applyFont="1" applyFill="1" applyProtection="1">
      <protection locked="0"/>
    </xf>
    <xf numFmtId="4" fontId="8" fillId="2" borderId="0" xfId="5" applyNumberFormat="1" applyFont="1" applyFill="1" applyProtection="1">
      <protection locked="0"/>
    </xf>
    <xf numFmtId="4" fontId="8" fillId="2" borderId="0" xfId="5" applyNumberFormat="1" applyFont="1" applyFill="1" applyAlignment="1" applyProtection="1">
      <alignment horizontal="right"/>
      <protection locked="0"/>
    </xf>
    <xf numFmtId="0" fontId="26" fillId="2" borderId="0" xfId="0" applyFont="1" applyFill="1"/>
    <xf numFmtId="39" fontId="8" fillId="2" borderId="15" xfId="5" applyFont="1" applyFill="1" applyBorder="1" applyProtection="1">
      <protection locked="0"/>
    </xf>
    <xf numFmtId="14" fontId="8" fillId="2" borderId="15" xfId="5" applyNumberFormat="1" applyFont="1" applyFill="1" applyBorder="1" applyAlignment="1" applyProtection="1">
      <alignment horizontal="right"/>
      <protection locked="0"/>
    </xf>
    <xf numFmtId="0" fontId="8" fillId="2" borderId="15" xfId="5" applyNumberFormat="1" applyFont="1" applyFill="1" applyBorder="1" applyAlignment="1" applyProtection="1">
      <alignment horizontal="center"/>
      <protection locked="0"/>
    </xf>
    <xf numFmtId="4" fontId="8" fillId="2" borderId="15" xfId="5" applyNumberFormat="1" applyFont="1" applyFill="1" applyBorder="1" applyAlignment="1" applyProtection="1">
      <alignment horizontal="right"/>
      <protection locked="0"/>
    </xf>
    <xf numFmtId="166" fontId="8" fillId="2" borderId="15" xfId="5" applyNumberFormat="1" applyFont="1" applyFill="1" applyBorder="1" applyAlignment="1" applyProtection="1">
      <alignment horizontal="right"/>
      <protection locked="0"/>
    </xf>
    <xf numFmtId="166" fontId="8" fillId="2" borderId="15" xfId="5" applyNumberFormat="1" applyFont="1" applyFill="1" applyBorder="1" applyProtection="1">
      <protection locked="0"/>
    </xf>
    <xf numFmtId="4" fontId="8" fillId="2" borderId="15" xfId="5" applyNumberFormat="1" applyFont="1" applyFill="1" applyBorder="1" applyProtection="1">
      <protection locked="0"/>
    </xf>
    <xf numFmtId="9" fontId="8" fillId="2" borderId="14" xfId="5" applyNumberFormat="1" applyFont="1" applyFill="1" applyBorder="1" applyAlignment="1" applyProtection="1">
      <alignment horizontal="right"/>
      <protection locked="0"/>
    </xf>
    <xf numFmtId="14" fontId="8" fillId="2" borderId="14" xfId="0" applyNumberFormat="1" applyFont="1" applyFill="1" applyBorder="1" applyAlignment="1">
      <alignment horizontal="center"/>
    </xf>
    <xf numFmtId="0" fontId="8" fillId="2" borderId="14" xfId="5" applyNumberFormat="1" applyFont="1" applyFill="1" applyBorder="1" applyAlignment="1" applyProtection="1">
      <alignment horizontal="center"/>
      <protection locked="0"/>
    </xf>
    <xf numFmtId="4" fontId="8" fillId="2" borderId="14" xfId="5" applyNumberFormat="1" applyFont="1" applyFill="1" applyBorder="1" applyAlignment="1" applyProtection="1">
      <alignment horizontal="right"/>
      <protection locked="0"/>
    </xf>
    <xf numFmtId="39" fontId="8" fillId="2" borderId="14" xfId="5" applyFont="1" applyFill="1" applyBorder="1" applyProtection="1">
      <protection locked="0"/>
    </xf>
    <xf numFmtId="166" fontId="8" fillId="2" borderId="14" xfId="5" applyNumberFormat="1" applyFont="1" applyFill="1" applyBorder="1" applyAlignment="1" applyProtection="1">
      <alignment horizontal="right"/>
      <protection locked="0"/>
    </xf>
    <xf numFmtId="166" fontId="8" fillId="2" borderId="14" xfId="5" applyNumberFormat="1" applyFont="1" applyFill="1" applyBorder="1" applyProtection="1">
      <protection locked="0"/>
    </xf>
    <xf numFmtId="4" fontId="8" fillId="2" borderId="14" xfId="5" applyNumberFormat="1" applyFont="1" applyFill="1" applyBorder="1" applyProtection="1">
      <protection locked="0"/>
    </xf>
    <xf numFmtId="39" fontId="26" fillId="2" borderId="0" xfId="5" applyFont="1" applyFill="1" applyProtection="1">
      <protection locked="0"/>
    </xf>
    <xf numFmtId="4" fontId="8" fillId="4" borderId="0" xfId="5" applyNumberFormat="1" applyFont="1" applyFill="1" applyAlignment="1" applyProtection="1">
      <alignment horizontal="right"/>
      <protection locked="0"/>
    </xf>
    <xf numFmtId="39" fontId="8" fillId="4" borderId="0" xfId="5" applyFont="1" applyFill="1" applyProtection="1">
      <protection locked="0"/>
    </xf>
    <xf numFmtId="0" fontId="8" fillId="2" borderId="15" xfId="0" applyFont="1" applyFill="1" applyBorder="1" applyProtection="1">
      <protection locked="0"/>
    </xf>
    <xf numFmtId="49" fontId="41" fillId="2" borderId="14" xfId="46" applyNumberFormat="1" applyFont="1" applyFill="1" applyBorder="1" applyAlignment="1">
      <alignment horizontal="left" vertical="top"/>
    </xf>
    <xf numFmtId="14" fontId="8" fillId="2" borderId="14" xfId="5" applyNumberFormat="1" applyFont="1" applyFill="1" applyBorder="1" applyAlignment="1" applyProtection="1">
      <alignment horizontal="right"/>
      <protection locked="0"/>
    </xf>
    <xf numFmtId="14" fontId="8" fillId="2" borderId="14" xfId="5" applyNumberFormat="1" applyFont="1" applyFill="1" applyBorder="1" applyAlignment="1" applyProtection="1">
      <alignment horizontal="center"/>
      <protection locked="0"/>
    </xf>
    <xf numFmtId="39" fontId="26" fillId="4" borderId="0" xfId="5" applyFont="1" applyFill="1" applyProtection="1">
      <protection locked="0"/>
    </xf>
    <xf numFmtId="43" fontId="26" fillId="4" borderId="0" xfId="27" applyFont="1" applyFill="1" applyProtection="1">
      <protection locked="0"/>
    </xf>
    <xf numFmtId="43" fontId="8" fillId="4" borderId="0" xfId="27" applyFont="1" applyFill="1" applyProtection="1">
      <protection locked="0"/>
    </xf>
    <xf numFmtId="0" fontId="8" fillId="2" borderId="0" xfId="0" applyFont="1" applyFill="1" applyProtection="1">
      <protection locked="0"/>
    </xf>
    <xf numFmtId="0" fontId="26" fillId="2" borderId="17" xfId="0" applyFont="1" applyFill="1" applyBorder="1"/>
    <xf numFmtId="0" fontId="8" fillId="2" borderId="14" xfId="60" applyFill="1" applyBorder="1"/>
    <xf numFmtId="4" fontId="8" fillId="2" borderId="14" xfId="60" applyNumberFormat="1" applyFill="1" applyBorder="1"/>
    <xf numFmtId="43" fontId="8" fillId="4" borderId="0" xfId="0" applyNumberFormat="1" applyFont="1" applyFill="1" applyProtection="1">
      <protection locked="0"/>
    </xf>
    <xf numFmtId="0" fontId="26" fillId="2" borderId="0" xfId="5" applyNumberFormat="1" applyFont="1" applyFill="1" applyAlignment="1" applyProtection="1">
      <alignment horizontal="center"/>
      <protection locked="0"/>
    </xf>
    <xf numFmtId="4" fontId="26" fillId="2" borderId="0" xfId="5" applyNumberFormat="1" applyFont="1" applyFill="1" applyAlignment="1" applyProtection="1">
      <alignment horizontal="right"/>
      <protection locked="0"/>
    </xf>
    <xf numFmtId="4" fontId="26" fillId="2" borderId="0" xfId="5" applyNumberFormat="1" applyFont="1" applyFill="1" applyProtection="1">
      <protection locked="0"/>
    </xf>
    <xf numFmtId="188" fontId="8" fillId="4" borderId="0" xfId="5" applyNumberFormat="1" applyFont="1" applyFill="1" applyAlignment="1" applyProtection="1">
      <alignment horizontal="right"/>
      <protection locked="0"/>
    </xf>
    <xf numFmtId="39" fontId="8" fillId="4" borderId="0" xfId="0" applyNumberFormat="1" applyFont="1" applyFill="1" applyProtection="1">
      <protection locked="0"/>
    </xf>
    <xf numFmtId="4" fontId="41" fillId="2" borderId="0" xfId="0" applyNumberFormat="1" applyFont="1" applyFill="1" applyAlignment="1">
      <alignment horizontal="right" vertical="top"/>
    </xf>
    <xf numFmtId="189" fontId="8" fillId="2" borderId="0" xfId="0" applyNumberFormat="1" applyFont="1" applyFill="1" applyProtection="1">
      <protection locked="0"/>
    </xf>
    <xf numFmtId="1" fontId="8" fillId="2" borderId="0" xfId="5" applyNumberFormat="1" applyFont="1" applyFill="1" applyAlignment="1">
      <alignment horizontal="center"/>
    </xf>
    <xf numFmtId="166" fontId="42" fillId="2" borderId="0" xfId="0" applyNumberFormat="1" applyFont="1" applyFill="1" applyAlignment="1">
      <alignment horizontal="center" vertical="center" wrapText="1"/>
    </xf>
    <xf numFmtId="1" fontId="26" fillId="2" borderId="0" xfId="5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3" fillId="2" borderId="18" xfId="0" applyFont="1" applyFill="1" applyBorder="1" applyAlignment="1">
      <alignment horizontal="left" vertical="center" wrapText="1"/>
    </xf>
    <xf numFmtId="0" fontId="43" fillId="2" borderId="18" xfId="0" applyFont="1" applyFill="1" applyBorder="1" applyAlignment="1">
      <alignment horizontal="left" wrapText="1"/>
    </xf>
    <xf numFmtId="0" fontId="44" fillId="2" borderId="18" xfId="0" applyFont="1" applyFill="1" applyBorder="1" applyAlignment="1">
      <alignment horizontal="left" vertical="center" wrapText="1"/>
    </xf>
    <xf numFmtId="0" fontId="44" fillId="2" borderId="18" xfId="0" applyFont="1" applyFill="1" applyBorder="1" applyAlignment="1">
      <alignment horizontal="left" wrapText="1"/>
    </xf>
    <xf numFmtId="182" fontId="20" fillId="2" borderId="10" xfId="1" applyNumberFormat="1" applyFont="1" applyFill="1" applyBorder="1" applyAlignment="1">
      <alignment horizontal="center"/>
    </xf>
    <xf numFmtId="0" fontId="7" fillId="2" borderId="0" xfId="26" applyFont="1" applyFill="1" applyAlignment="1">
      <alignment horizontal="left"/>
    </xf>
    <xf numFmtId="180" fontId="7" fillId="2" borderId="0" xfId="27" applyNumberFormat="1" applyFont="1" applyFill="1" applyAlignment="1">
      <alignment horizontal="center"/>
    </xf>
    <xf numFmtId="183" fontId="7" fillId="2" borderId="0" xfId="26" applyNumberFormat="1" applyFont="1" applyFill="1"/>
    <xf numFmtId="173" fontId="10" fillId="2" borderId="0" xfId="0" applyNumberFormat="1" applyFont="1" applyFill="1" applyAlignment="1">
      <alignment vertical="center"/>
    </xf>
    <xf numFmtId="166" fontId="14" fillId="2" borderId="0" xfId="0" applyNumberFormat="1" applyFont="1" applyFill="1"/>
    <xf numFmtId="172" fontId="15" fillId="2" borderId="0" xfId="2" applyNumberFormat="1" applyFont="1" applyFill="1" applyAlignment="1">
      <alignment horizontal="right" vertical="top" wrapText="1"/>
    </xf>
    <xf numFmtId="172" fontId="10" fillId="2" borderId="0" xfId="2" applyNumberFormat="1" applyFont="1" applyFill="1" applyAlignment="1">
      <alignment horizontal="right"/>
    </xf>
    <xf numFmtId="44" fontId="12" fillId="2" borderId="0" xfId="2" applyFont="1" applyFill="1" applyAlignment="1">
      <alignment horizontal="left"/>
    </xf>
    <xf numFmtId="172" fontId="12" fillId="2" borderId="0" xfId="0" applyNumberFormat="1" applyFont="1" applyFill="1"/>
    <xf numFmtId="164" fontId="12" fillId="2" borderId="0" xfId="0" applyNumberFormat="1" applyFont="1" applyFill="1"/>
    <xf numFmtId="4" fontId="31" fillId="2" borderId="14" xfId="0" applyNumberFormat="1" applyFont="1" applyFill="1" applyBorder="1" applyAlignment="1">
      <alignment horizontal="right" vertical="top"/>
    </xf>
    <xf numFmtId="4" fontId="31" fillId="4" borderId="16" xfId="0" applyNumberFormat="1" applyFont="1" applyFill="1" applyBorder="1" applyAlignment="1">
      <alignment horizontal="right" vertical="top"/>
    </xf>
    <xf numFmtId="49" fontId="31" fillId="2" borderId="14" xfId="46" applyNumberFormat="1" applyFont="1" applyFill="1" applyBorder="1" applyAlignment="1">
      <alignment horizontal="left" vertical="top"/>
    </xf>
    <xf numFmtId="4" fontId="31" fillId="2" borderId="14" xfId="46" applyNumberFormat="1" applyFont="1" applyFill="1" applyBorder="1" applyAlignment="1">
      <alignment horizontal="right" vertical="top"/>
    </xf>
    <xf numFmtId="49" fontId="31" fillId="2" borderId="15" xfId="0" applyNumberFormat="1" applyFont="1" applyFill="1" applyBorder="1" applyAlignment="1">
      <alignment horizontal="left" vertical="top"/>
    </xf>
    <xf numFmtId="4" fontId="31" fillId="4" borderId="0" xfId="0" applyNumberFormat="1" applyFont="1" applyFill="1" applyAlignment="1">
      <alignment horizontal="right" vertical="top"/>
    </xf>
    <xf numFmtId="4" fontId="31" fillId="4" borderId="0" xfId="46" applyNumberFormat="1" applyFont="1" applyFill="1" applyAlignment="1">
      <alignment horizontal="right" vertical="top"/>
    </xf>
    <xf numFmtId="39" fontId="8" fillId="2" borderId="0" xfId="0" applyNumberFormat="1" applyFont="1" applyFill="1" applyProtection="1">
      <protection locked="0"/>
    </xf>
    <xf numFmtId="166" fontId="31" fillId="2" borderId="0" xfId="0" applyNumberFormat="1" applyFont="1" applyFill="1" applyAlignment="1">
      <alignment horizontal="center" wrapText="1"/>
    </xf>
    <xf numFmtId="190" fontId="31" fillId="2" borderId="0" xfId="0" applyNumberFormat="1" applyFont="1" applyFill="1" applyAlignment="1">
      <alignment horizontal="center" wrapText="1"/>
    </xf>
    <xf numFmtId="44" fontId="12" fillId="2" borderId="3" xfId="2" applyFont="1" applyFill="1" applyBorder="1" applyAlignment="1">
      <alignment horizontal="right"/>
    </xf>
    <xf numFmtId="172" fontId="14" fillId="2" borderId="4" xfId="2" applyNumberFormat="1" applyFont="1" applyFill="1" applyBorder="1" applyAlignment="1">
      <alignment horizontal="right"/>
    </xf>
    <xf numFmtId="172" fontId="14" fillId="2" borderId="0" xfId="3" applyNumberFormat="1" applyFont="1" applyFill="1" applyAlignment="1">
      <alignment horizontal="right"/>
    </xf>
    <xf numFmtId="44" fontId="14" fillId="2" borderId="0" xfId="3" applyNumberFormat="1" applyFont="1" applyFill="1" applyAlignment="1">
      <alignment horizontal="right"/>
    </xf>
    <xf numFmtId="172" fontId="14" fillId="2" borderId="3" xfId="2" applyNumberFormat="1" applyFont="1" applyFill="1" applyBorder="1" applyAlignment="1">
      <alignment horizontal="right"/>
    </xf>
    <xf numFmtId="172" fontId="12" fillId="2" borderId="5" xfId="2" applyNumberFormat="1" applyFont="1" applyFill="1" applyBorder="1" applyAlignment="1">
      <alignment horizontal="right"/>
    </xf>
    <xf numFmtId="4" fontId="8" fillId="2" borderId="0" xfId="0" applyNumberFormat="1" applyFont="1" applyFill="1" applyProtection="1">
      <protection locked="0"/>
    </xf>
    <xf numFmtId="3" fontId="12" fillId="2" borderId="6" xfId="2" applyNumberFormat="1" applyFont="1" applyFill="1" applyBorder="1"/>
    <xf numFmtId="44" fontId="12" fillId="2" borderId="3" xfId="3" applyNumberFormat="1" applyFont="1" applyFill="1" applyBorder="1"/>
    <xf numFmtId="43" fontId="45" fillId="2" borderId="0" xfId="1" applyFont="1" applyFill="1" applyAlignment="1">
      <alignment vertical="center"/>
    </xf>
    <xf numFmtId="172" fontId="14" fillId="2" borderId="0" xfId="2" applyNumberFormat="1" applyFont="1" applyFill="1" applyAlignment="1">
      <alignment horizontal="right"/>
    </xf>
    <xf numFmtId="172" fontId="14" fillId="2" borderId="0" xfId="0" applyNumberFormat="1" applyFont="1" applyFill="1"/>
    <xf numFmtId="49" fontId="47" fillId="2" borderId="0" xfId="0" applyNumberFormat="1" applyFont="1" applyFill="1" applyAlignment="1">
      <alignment horizontal="center" vertical="top"/>
    </xf>
    <xf numFmtId="49" fontId="47" fillId="2" borderId="0" xfId="0" applyNumberFormat="1" applyFont="1" applyFill="1" applyAlignment="1">
      <alignment horizontal="right" vertical="top"/>
    </xf>
    <xf numFmtId="49" fontId="49" fillId="2" borderId="0" xfId="0" applyNumberFormat="1" applyFont="1" applyFill="1" applyAlignment="1">
      <alignment horizontal="right" vertical="top"/>
    </xf>
    <xf numFmtId="49" fontId="49" fillId="2" borderId="0" xfId="0" applyNumberFormat="1" applyFont="1" applyFill="1" applyAlignment="1">
      <alignment horizontal="center" vertical="top"/>
    </xf>
    <xf numFmtId="49" fontId="50" fillId="2" borderId="0" xfId="0" applyNumberFormat="1" applyFont="1" applyFill="1" applyAlignment="1">
      <alignment horizontal="left" vertical="top"/>
    </xf>
    <xf numFmtId="49" fontId="48" fillId="2" borderId="0" xfId="0" applyNumberFormat="1" applyFont="1" applyFill="1" applyAlignment="1">
      <alignment horizontal="left" vertical="top"/>
    </xf>
    <xf numFmtId="4" fontId="48" fillId="2" borderId="0" xfId="0" applyNumberFormat="1" applyFont="1" applyFill="1" applyAlignment="1">
      <alignment horizontal="right" vertical="top"/>
    </xf>
    <xf numFmtId="49" fontId="51" fillId="2" borderId="0" xfId="0" applyNumberFormat="1" applyFont="1" applyFill="1" applyAlignment="1">
      <alignment horizontal="left" vertical="top"/>
    </xf>
    <xf numFmtId="49" fontId="51" fillId="2" borderId="0" xfId="0" applyNumberFormat="1" applyFont="1" applyFill="1" applyAlignment="1">
      <alignment horizontal="right" vertical="top"/>
    </xf>
    <xf numFmtId="49" fontId="51" fillId="2" borderId="0" xfId="0" applyNumberFormat="1" applyFont="1" applyFill="1" applyAlignment="1">
      <alignment horizontal="center" vertical="top"/>
    </xf>
    <xf numFmtId="49" fontId="46" fillId="2" borderId="0" xfId="0" applyNumberFormat="1" applyFont="1" applyFill="1" applyAlignment="1">
      <alignment vertical="top"/>
    </xf>
    <xf numFmtId="49" fontId="47" fillId="2" borderId="0" xfId="0" applyNumberFormat="1" applyFont="1" applyFill="1" applyAlignment="1">
      <alignment vertical="top"/>
    </xf>
    <xf numFmtId="167" fontId="14" fillId="2" borderId="0" xfId="4" applyNumberFormat="1" applyFont="1" applyFill="1"/>
    <xf numFmtId="49" fontId="48" fillId="4" borderId="0" xfId="0" applyNumberFormat="1" applyFont="1" applyFill="1" applyAlignment="1">
      <alignment horizontal="left" vertical="top"/>
    </xf>
    <xf numFmtId="4" fontId="48" fillId="4" borderId="0" xfId="0" applyNumberFormat="1" applyFont="1" applyFill="1" applyAlignment="1">
      <alignment horizontal="right" vertical="top"/>
    </xf>
    <xf numFmtId="166" fontId="8" fillId="0" borderId="14" xfId="5" applyNumberFormat="1" applyFont="1" applyBorder="1" applyAlignment="1" applyProtection="1">
      <alignment horizontal="right"/>
      <protection locked="0"/>
    </xf>
    <xf numFmtId="166" fontId="8" fillId="0" borderId="14" xfId="5" applyNumberFormat="1" applyFont="1" applyBorder="1" applyProtection="1">
      <protection locked="0"/>
    </xf>
    <xf numFmtId="172" fontId="1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/>
    </xf>
    <xf numFmtId="4" fontId="51" fillId="2" borderId="0" xfId="0" applyNumberFormat="1" applyFont="1" applyFill="1" applyAlignment="1">
      <alignment horizontal="right" vertical="top"/>
    </xf>
    <xf numFmtId="4" fontId="52" fillId="2" borderId="0" xfId="0" applyNumberFormat="1" applyFont="1" applyFill="1" applyAlignment="1">
      <alignment horizontal="right" vertical="top"/>
    </xf>
    <xf numFmtId="4" fontId="53" fillId="2" borderId="0" xfId="0" applyNumberFormat="1" applyFont="1" applyFill="1" applyAlignment="1">
      <alignment horizontal="right" vertical="top"/>
    </xf>
    <xf numFmtId="49" fontId="54" fillId="2" borderId="0" xfId="0" applyNumberFormat="1" applyFont="1" applyFill="1" applyAlignment="1">
      <alignment horizontal="center" vertical="top"/>
    </xf>
    <xf numFmtId="49" fontId="55" fillId="2" borderId="0" xfId="0" applyNumberFormat="1" applyFont="1" applyFill="1" applyAlignment="1">
      <alignment horizontal="left" vertical="top"/>
    </xf>
    <xf numFmtId="49" fontId="56" fillId="2" borderId="0" xfId="0" applyNumberFormat="1" applyFont="1" applyFill="1" applyAlignment="1">
      <alignment horizontal="left" vertical="top"/>
    </xf>
    <xf numFmtId="49" fontId="57" fillId="2" borderId="0" xfId="0" applyNumberFormat="1" applyFont="1" applyFill="1" applyAlignment="1">
      <alignment horizontal="left" vertical="top"/>
    </xf>
    <xf numFmtId="3" fontId="57" fillId="2" borderId="0" xfId="0" applyNumberFormat="1" applyFont="1" applyFill="1" applyAlignment="1">
      <alignment horizontal="right" vertical="top"/>
    </xf>
    <xf numFmtId="0" fontId="0" fillId="2" borderId="19" xfId="0" applyFill="1" applyBorder="1"/>
    <xf numFmtId="49" fontId="55" fillId="2" borderId="0" xfId="0" applyNumberFormat="1" applyFont="1" applyFill="1" applyAlignment="1">
      <alignment horizontal="center" vertical="top"/>
    </xf>
    <xf numFmtId="49" fontId="54" fillId="2" borderId="0" xfId="0" applyNumberFormat="1" applyFont="1" applyFill="1" applyAlignment="1">
      <alignment horizontal="left" vertical="top"/>
    </xf>
    <xf numFmtId="49" fontId="50" fillId="2" borderId="0" xfId="0" applyNumberFormat="1" applyFont="1" applyFill="1" applyAlignment="1">
      <alignment horizontal="center" vertical="top"/>
    </xf>
    <xf numFmtId="49" fontId="58" fillId="2" borderId="0" xfId="0" applyNumberFormat="1" applyFont="1" applyFill="1" applyAlignment="1">
      <alignment horizontal="left" vertical="top"/>
    </xf>
    <xf numFmtId="14" fontId="8" fillId="6" borderId="14" xfId="0" applyNumberFormat="1" applyFont="1" applyFill="1" applyBorder="1" applyAlignment="1">
      <alignment horizontal="center"/>
    </xf>
    <xf numFmtId="4" fontId="31" fillId="6" borderId="14" xfId="0" applyNumberFormat="1" applyFont="1" applyFill="1" applyBorder="1" applyAlignment="1">
      <alignment horizontal="right" vertical="top"/>
    </xf>
    <xf numFmtId="9" fontId="8" fillId="6" borderId="14" xfId="5" applyNumberFormat="1" applyFont="1" applyFill="1" applyBorder="1" applyAlignment="1" applyProtection="1">
      <alignment horizontal="right"/>
      <protection locked="0"/>
    </xf>
    <xf numFmtId="0" fontId="8" fillId="2" borderId="14" xfId="0" applyFont="1" applyFill="1" applyBorder="1"/>
    <xf numFmtId="0" fontId="8" fillId="6" borderId="14" xfId="60" applyFill="1" applyBorder="1"/>
    <xf numFmtId="14" fontId="8" fillId="6" borderId="14" xfId="5" applyNumberFormat="1" applyFont="1" applyFill="1" applyBorder="1" applyAlignment="1" applyProtection="1">
      <alignment horizontal="center"/>
      <protection locked="0"/>
    </xf>
    <xf numFmtId="39" fontId="8" fillId="6" borderId="0" xfId="5" applyFont="1" applyFill="1" applyProtection="1">
      <protection locked="0"/>
    </xf>
    <xf numFmtId="49" fontId="46" fillId="0" borderId="0" xfId="17" applyNumberFormat="1" applyFont="1" applyAlignment="1">
      <alignment horizontal="left" vertical="top"/>
    </xf>
    <xf numFmtId="0" fontId="22" fillId="0" borderId="0" xfId="17"/>
    <xf numFmtId="49" fontId="47" fillId="0" borderId="0" xfId="17" applyNumberFormat="1" applyFont="1" applyAlignment="1">
      <alignment horizontal="center" vertical="top"/>
    </xf>
    <xf numFmtId="49" fontId="47" fillId="0" borderId="0" xfId="17" applyNumberFormat="1" applyFont="1" applyAlignment="1">
      <alignment horizontal="right" vertical="top"/>
    </xf>
    <xf numFmtId="49" fontId="51" fillId="0" borderId="0" xfId="17" applyNumberFormat="1" applyFont="1" applyAlignment="1">
      <alignment horizontal="left" vertical="top"/>
    </xf>
    <xf numFmtId="49" fontId="51" fillId="0" borderId="0" xfId="17" applyNumberFormat="1" applyFont="1" applyAlignment="1">
      <alignment horizontal="right" vertical="top"/>
    </xf>
    <xf numFmtId="0" fontId="48" fillId="0" borderId="0" xfId="17" applyFont="1" applyAlignment="1">
      <alignment horizontal="left" vertical="top"/>
    </xf>
    <xf numFmtId="49" fontId="51" fillId="0" borderId="0" xfId="17" applyNumberFormat="1" applyFont="1" applyAlignment="1">
      <alignment horizontal="center" vertical="top"/>
    </xf>
    <xf numFmtId="4" fontId="51" fillId="0" borderId="0" xfId="17" applyNumberFormat="1" applyFont="1" applyAlignment="1">
      <alignment horizontal="right" vertical="top"/>
    </xf>
    <xf numFmtId="0" fontId="51" fillId="0" borderId="0" xfId="17" applyFont="1" applyAlignment="1">
      <alignment horizontal="left" vertical="top"/>
    </xf>
    <xf numFmtId="49" fontId="48" fillId="0" borderId="0" xfId="17" applyNumberFormat="1" applyFont="1" applyAlignment="1">
      <alignment horizontal="left" vertical="top"/>
    </xf>
    <xf numFmtId="4" fontId="48" fillId="0" borderId="0" xfId="17" applyNumberFormat="1" applyFont="1" applyAlignment="1">
      <alignment horizontal="right" vertical="top"/>
    </xf>
    <xf numFmtId="4" fontId="52" fillId="0" borderId="0" xfId="17" applyNumberFormat="1" applyFont="1" applyAlignment="1">
      <alignment horizontal="right" vertical="top"/>
    </xf>
    <xf numFmtId="4" fontId="53" fillId="0" borderId="0" xfId="17" applyNumberFormat="1" applyFont="1" applyAlignment="1">
      <alignment horizontal="right" vertical="top"/>
    </xf>
    <xf numFmtId="0" fontId="48" fillId="2" borderId="0" xfId="0" applyFont="1" applyFill="1" applyAlignment="1">
      <alignment horizontal="left" vertical="top"/>
    </xf>
    <xf numFmtId="0" fontId="51" fillId="2" borderId="0" xfId="0" applyFont="1" applyFill="1" applyAlignment="1">
      <alignment horizontal="left" vertical="top"/>
    </xf>
    <xf numFmtId="0" fontId="48" fillId="2" borderId="0" xfId="0" applyFont="1" applyFill="1" applyAlignment="1">
      <alignment horizontal="right" vertical="top"/>
    </xf>
    <xf numFmtId="0" fontId="54" fillId="2" borderId="0" xfId="0" applyFont="1" applyFill="1" applyAlignment="1">
      <alignment horizontal="left" vertical="top"/>
    </xf>
    <xf numFmtId="0" fontId="57" fillId="2" borderId="0" xfId="0" applyFont="1" applyFill="1" applyAlignment="1">
      <alignment horizontal="left" vertical="top"/>
    </xf>
    <xf numFmtId="167" fontId="12" fillId="2" borderId="0" xfId="4" applyNumberFormat="1" applyFont="1" applyFill="1"/>
    <xf numFmtId="0" fontId="33" fillId="4" borderId="0" xfId="7" applyFont="1" applyFill="1"/>
    <xf numFmtId="167" fontId="35" fillId="4" borderId="0" xfId="58" applyNumberFormat="1" applyFont="1" applyFill="1" applyAlignment="1">
      <alignment horizontal="center"/>
    </xf>
    <xf numFmtId="0" fontId="35" fillId="4" borderId="0" xfId="7" applyFont="1" applyFill="1"/>
    <xf numFmtId="3" fontId="36" fillId="4" borderId="0" xfId="7" applyNumberFormat="1" applyFont="1" applyFill="1" applyAlignment="1">
      <alignment horizontal="right" vertical="top"/>
    </xf>
    <xf numFmtId="169" fontId="35" fillId="4" borderId="0" xfId="58" applyFont="1" applyFill="1" applyBorder="1" applyAlignment="1">
      <alignment horizontal="center"/>
    </xf>
    <xf numFmtId="167" fontId="33" fillId="4" borderId="0" xfId="58" applyNumberFormat="1" applyFont="1" applyFill="1" applyAlignment="1">
      <alignment horizontal="center"/>
    </xf>
    <xf numFmtId="167" fontId="33" fillId="4" borderId="0" xfId="58" applyNumberFormat="1" applyFont="1" applyFill="1"/>
    <xf numFmtId="169" fontId="33" fillId="4" borderId="0" xfId="58" applyFont="1" applyFill="1"/>
    <xf numFmtId="167" fontId="35" fillId="4" borderId="0" xfId="58" applyNumberFormat="1" applyFont="1" applyFill="1"/>
    <xf numFmtId="0" fontId="33" fillId="4" borderId="0" xfId="7" applyFont="1" applyFill="1" applyAlignment="1">
      <alignment horizontal="center"/>
    </xf>
    <xf numFmtId="183" fontId="33" fillId="4" borderId="0" xfId="58" applyNumberFormat="1" applyFont="1" applyFill="1"/>
    <xf numFmtId="169" fontId="35" fillId="4" borderId="0" xfId="58" applyFont="1" applyFill="1"/>
    <xf numFmtId="49" fontId="35" fillId="4" borderId="0" xfId="7" applyNumberFormat="1" applyFont="1" applyFill="1"/>
    <xf numFmtId="169" fontId="33" fillId="4" borderId="0" xfId="58" applyFont="1" applyFill="1" applyBorder="1" applyAlignment="1">
      <alignment horizontal="center"/>
    </xf>
    <xf numFmtId="3" fontId="57" fillId="4" borderId="0" xfId="0" applyNumberFormat="1" applyFont="1" applyFill="1" applyAlignment="1">
      <alignment horizontal="right" vertical="top"/>
    </xf>
    <xf numFmtId="49" fontId="57" fillId="4" borderId="0" xfId="0" applyNumberFormat="1" applyFont="1" applyFill="1" applyAlignment="1">
      <alignment horizontal="left" vertical="top"/>
    </xf>
    <xf numFmtId="0" fontId="0" fillId="4" borderId="0" xfId="0" applyFill="1"/>
    <xf numFmtId="0" fontId="48" fillId="4" borderId="0" xfId="0" applyFont="1" applyFill="1" applyAlignment="1">
      <alignment horizontal="left" vertical="top"/>
    </xf>
    <xf numFmtId="43" fontId="28" fillId="4" borderId="0" xfId="27" applyFont="1" applyFill="1"/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 applyAlignment="1">
      <alignment horizontal="center"/>
    </xf>
    <xf numFmtId="0" fontId="14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8" fillId="5" borderId="12" xfId="26" applyFont="1" applyFill="1" applyBorder="1" applyAlignment="1">
      <alignment horizontal="center" vertical="center"/>
    </xf>
    <xf numFmtId="0" fontId="28" fillId="5" borderId="13" xfId="26" applyFont="1" applyFill="1" applyBorder="1" applyAlignment="1">
      <alignment horizontal="center" vertical="center"/>
    </xf>
    <xf numFmtId="9" fontId="28" fillId="5" borderId="12" xfId="26" applyNumberFormat="1" applyFont="1" applyFill="1" applyBorder="1" applyAlignment="1">
      <alignment horizontal="center" vertical="center"/>
    </xf>
    <xf numFmtId="186" fontId="35" fillId="2" borderId="0" xfId="58" applyNumberFormat="1" applyFont="1" applyFill="1" applyAlignment="1">
      <alignment horizontal="right"/>
    </xf>
    <xf numFmtId="186" fontId="35" fillId="2" borderId="0" xfId="58" applyNumberFormat="1" applyFont="1" applyFill="1" applyAlignment="1">
      <alignment horizontal="center"/>
    </xf>
  </cellXfs>
  <cellStyles count="66">
    <cellStyle name="Millares" xfId="1" builtinId="3"/>
    <cellStyle name="Millares 2" xfId="8" xr:uid="{00000000-0005-0000-0000-000001000000}"/>
    <cellStyle name="Millares 2 2" xfId="27" xr:uid="{00000000-0005-0000-0000-000002000000}"/>
    <cellStyle name="Millares 2 2 2" xfId="35" xr:uid="{00000000-0005-0000-0000-000003000000}"/>
    <cellStyle name="Millares 2 3" xfId="52" xr:uid="{00000000-0005-0000-0000-000004000000}"/>
    <cellStyle name="Millares 2 3 2" xfId="59" xr:uid="{00000000-0005-0000-0000-000005000000}"/>
    <cellStyle name="Millares 2 4" xfId="34" xr:uid="{00000000-0005-0000-0000-000006000000}"/>
    <cellStyle name="Millares 2 6" xfId="11" xr:uid="{00000000-0005-0000-0000-000007000000}"/>
    <cellStyle name="Millares 2 6 2" xfId="25" xr:uid="{00000000-0005-0000-0000-000008000000}"/>
    <cellStyle name="Millares 3" xfId="20" xr:uid="{00000000-0005-0000-0000-000009000000}"/>
    <cellStyle name="Millares 3 2" xfId="30" xr:uid="{00000000-0005-0000-0000-00000A000000}"/>
    <cellStyle name="Millares 3 2 2" xfId="56" xr:uid="{00000000-0005-0000-0000-00000B000000}"/>
    <cellStyle name="Millares 3 3" xfId="47" xr:uid="{00000000-0005-0000-0000-00000C000000}"/>
    <cellStyle name="Millares 4" xfId="21" xr:uid="{00000000-0005-0000-0000-00000D000000}"/>
    <cellStyle name="Millares 4 2" xfId="50" xr:uid="{00000000-0005-0000-0000-00000E000000}"/>
    <cellStyle name="Millares 4 3" xfId="64" xr:uid="{00000000-0005-0000-0000-00000F000000}"/>
    <cellStyle name="Millares 5" xfId="51" xr:uid="{00000000-0005-0000-0000-000010000000}"/>
    <cellStyle name="Millares 5 2" xfId="58" xr:uid="{00000000-0005-0000-0000-000011000000}"/>
    <cellStyle name="Millares 6" xfId="24" xr:uid="{00000000-0005-0000-0000-000012000000}"/>
    <cellStyle name="Millares 7" xfId="36" xr:uid="{00000000-0005-0000-0000-000013000000}"/>
    <cellStyle name="Millares 8" xfId="15" xr:uid="{00000000-0005-0000-0000-000014000000}"/>
    <cellStyle name="Millares 9" xfId="33" xr:uid="{00000000-0005-0000-0000-000015000000}"/>
    <cellStyle name="Moneda" xfId="2" builtinId="4"/>
    <cellStyle name="Moneda 2" xfId="19" xr:uid="{00000000-0005-0000-0000-000017000000}"/>
    <cellStyle name="Moneda 2 2" xfId="39" xr:uid="{00000000-0005-0000-0000-000018000000}"/>
    <cellStyle name="Moneda 2 2 2" xfId="63" xr:uid="{00000000-0005-0000-0000-000019000000}"/>
    <cellStyle name="Moneda 2 3" xfId="38" xr:uid="{00000000-0005-0000-0000-00001A000000}"/>
    <cellStyle name="Moneda 3" xfId="12" xr:uid="{00000000-0005-0000-0000-00001B000000}"/>
    <cellStyle name="Moneda 3 2" xfId="40" xr:uid="{00000000-0005-0000-0000-00001C000000}"/>
    <cellStyle name="Moneda 4" xfId="37" xr:uid="{00000000-0005-0000-0000-00001D000000}"/>
    <cellStyle name="Moneda 5" xfId="16" xr:uid="{00000000-0005-0000-0000-00001E000000}"/>
    <cellStyle name="Moneda 6" xfId="23" xr:uid="{00000000-0005-0000-0000-00001F000000}"/>
    <cellStyle name="Normal" xfId="0" builtinId="0"/>
    <cellStyle name="Normal 10" xfId="7" xr:uid="{00000000-0005-0000-0000-000021000000}"/>
    <cellStyle name="Normal 10 2" xfId="10" xr:uid="{00000000-0005-0000-0000-000022000000}"/>
    <cellStyle name="Normal 11" xfId="32" xr:uid="{00000000-0005-0000-0000-000023000000}"/>
    <cellStyle name="Normal 2" xfId="17" xr:uid="{00000000-0005-0000-0000-000024000000}"/>
    <cellStyle name="Normal 2 2" xfId="6" xr:uid="{00000000-0005-0000-0000-000025000000}"/>
    <cellStyle name="Normal 2 2 2" xfId="26" xr:uid="{00000000-0005-0000-0000-000026000000}"/>
    <cellStyle name="Normal 2 3" xfId="31" xr:uid="{00000000-0005-0000-0000-000027000000}"/>
    <cellStyle name="Normal 2 3 2" xfId="62" xr:uid="{00000000-0005-0000-0000-000028000000}"/>
    <cellStyle name="Normal 2 4" xfId="14" xr:uid="{00000000-0005-0000-0000-000029000000}"/>
    <cellStyle name="Normal 2 4 2" xfId="53" xr:uid="{00000000-0005-0000-0000-00002A000000}"/>
    <cellStyle name="Normal 2 4 3" xfId="61" xr:uid="{00000000-0005-0000-0000-00002B000000}"/>
    <cellStyle name="Normal 29" xfId="41" xr:uid="{00000000-0005-0000-0000-00002C000000}"/>
    <cellStyle name="Normal 3" xfId="18" xr:uid="{00000000-0005-0000-0000-00002D000000}"/>
    <cellStyle name="Normal 3 2" xfId="29" xr:uid="{00000000-0005-0000-0000-00002E000000}"/>
    <cellStyle name="Normal 3 2 2" xfId="55" xr:uid="{00000000-0005-0000-0000-00002F000000}"/>
    <cellStyle name="Normal 3 3" xfId="54" xr:uid="{00000000-0005-0000-0000-000030000000}"/>
    <cellStyle name="Normal 4" xfId="28" xr:uid="{00000000-0005-0000-0000-000031000000}"/>
    <cellStyle name="Normal 4 2" xfId="42" xr:uid="{00000000-0005-0000-0000-000032000000}"/>
    <cellStyle name="Normal 5" xfId="13" xr:uid="{00000000-0005-0000-0000-000033000000}"/>
    <cellStyle name="Normal 6" xfId="4" xr:uid="{00000000-0005-0000-0000-000034000000}"/>
    <cellStyle name="Normal 7" xfId="46" xr:uid="{00000000-0005-0000-0000-000035000000}"/>
    <cellStyle name="Normal 8" xfId="22" xr:uid="{00000000-0005-0000-0000-000036000000}"/>
    <cellStyle name="Normal 8 2" xfId="48" xr:uid="{00000000-0005-0000-0000-000037000000}"/>
    <cellStyle name="Normal 9" xfId="49" xr:uid="{00000000-0005-0000-0000-000038000000}"/>
    <cellStyle name="Normal 9 2" xfId="57" xr:uid="{00000000-0005-0000-0000-000039000000}"/>
    <cellStyle name="Normal_ajustin-Suiza" xfId="5" xr:uid="{00000000-0005-0000-0000-00003A000000}"/>
    <cellStyle name="Normal_Cedula Activos Fijos 2003 2" xfId="60" xr:uid="{00000000-0005-0000-0000-00003B000000}"/>
    <cellStyle name="Porcentaje" xfId="3" builtinId="5"/>
    <cellStyle name="Porcentaje 2" xfId="9" xr:uid="{00000000-0005-0000-0000-00003D000000}"/>
    <cellStyle name="Porcentaje 3" xfId="43" xr:uid="{00000000-0005-0000-0000-00003E000000}"/>
    <cellStyle name="Porcentaje 3 2" xfId="65" xr:uid="{00000000-0005-0000-0000-00003F000000}"/>
    <cellStyle name="Porcentual 2" xfId="44" xr:uid="{00000000-0005-0000-0000-000040000000}"/>
    <cellStyle name="Porcentual 3" xfId="45" xr:uid="{00000000-0005-0000-0000-00004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styles" Target="style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ria\c\Mis%20Documentos%20Despacho\Gloria\Clientes%20despacho\Contabilidades%202007\CALCULADORA%202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1\Contabilidad\Users\Usuario\Desktop\ANUAL%202021\ANUAL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1\Contabilidad\4.%20Oscar%20Maldonado\07.%20MINERALES%20INDUSTRIALES%20DE%20SONORA%20SRL%20DE%20CV\2022\ANUAL\ANUAL%20MIS%20EJERCICIO%20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erver\contabilidad\5.MARISELA\3.%20DIGITOCREATIVO\2014\ANUAL%202014\Declaracion%20anual%20%20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erver\contabilidad\5.MARISELA\2.%20LOPEZ%20VUCOVICH%20Y%20ABOGADOS%20ASOCIADOS,%20SC\2015%20LVA\ANUAL%202015\ANUAL%202015%20LVA-M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1\Contabilidad\9.%20Carlos%20Cazares\02.%20BRH2\2%200%202%202\ANUAL\dpn20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1\Contabilidad\6.%20Ivan%20Saavedra\01.%20FAMILIA%20DURAZO\01.%20Hector%20Jose%20Durazo%20Corella\2023\Calculo%20de%20Impuestos\DUCH-Calculo%20de%20Impuestos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1\Contabilidad\Users\Usuario\Desktop\ANUAL%202016%20MIS%20PR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mpresarial Y Profesional"/>
      <sheetName val="Sueldos Y Salarios"/>
      <sheetName val="Arrendamiento"/>
      <sheetName val="Asimilados a Salarios"/>
      <sheetName val="Actualizacion y Recargos"/>
      <sheetName val="Regimen Intermedio"/>
      <sheetName val="SDI"/>
      <sheetName val="Tarifas y INPC"/>
      <sheetName val="Perdidas Fisc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G48">
            <v>0.16500000000000001</v>
          </cell>
        </row>
        <row r="49">
          <cell r="G49">
            <v>0.17</v>
          </cell>
        </row>
        <row r="50">
          <cell r="G50">
            <v>0.17499999999999999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del ejercicio"/>
      <sheetName val="Coeficiente"/>
      <sheetName val="Act. Capital"/>
      <sheetName val="PTU"/>
      <sheetName val="EDO.RES. Cont y Fisc"/>
      <sheetName val="Concil. Cont-Fiscal"/>
      <sheetName val="Coeficente de utilidad 2022"/>
      <sheetName val="Conc. Deducciones"/>
      <sheetName val="Conc. Ingresos"/>
      <sheetName val="Balanza comprob Dic 2021"/>
      <sheetName val="EDO RES"/>
      <sheetName val="BG"/>
      <sheetName val="Dep´n"/>
      <sheetName val="C.V."/>
      <sheetName val="C.V.x mes "/>
      <sheetName val="PF"/>
      <sheetName val="GASTOSOk"/>
      <sheetName val="AAXI Ok"/>
      <sheetName val="BG 12 Periodos Ok"/>
      <sheetName val="XML EMITIDOS"/>
      <sheetName val="XML NOMINA"/>
      <sheetName val="DET-NOMINA"/>
      <sheetName val="ISR PM"/>
      <sheetName val="Pagos Prov"/>
    </sheetNames>
    <sheetDataSet>
      <sheetData sheetId="0"/>
      <sheetData sheetId="1"/>
      <sheetData sheetId="2"/>
      <sheetData sheetId="3"/>
      <sheetData sheetId="4"/>
      <sheetData sheetId="5">
        <row r="38">
          <cell r="E38">
            <v>7441973.224199607</v>
          </cell>
        </row>
      </sheetData>
      <sheetData sheetId="6"/>
      <sheetData sheetId="7"/>
      <sheetData sheetId="8"/>
      <sheetData sheetId="9">
        <row r="136">
          <cell r="D136" t="str">
            <v xml:space="preserve"> 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 29-03-2022"/>
      <sheetName val="ER 29-03-22"/>
      <sheetName val="Conc IngOk"/>
      <sheetName val="Conc DeducOK"/>
      <sheetName val="Conc Fisc-Cont"/>
      <sheetName val="Edo Res Cont-Fisc"/>
      <sheetName val="ISR de Ejercicio"/>
      <sheetName val="PTU"/>
      <sheetName val="Coef Utilidad"/>
      <sheetName val="AAXI"/>
      <sheetName val="Dep´n Ok"/>
      <sheetName val="Sdos No Ded Exc"/>
      <sheetName val="Balanza 30-03-22"/>
      <sheetName val="CV"/>
      <sheetName val="Pago Mineria"/>
      <sheetName val="int IMSS, SAR INF"/>
      <sheetName val="INPC"/>
      <sheetName val="CUCA"/>
      <sheetName val="CU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46">
          <cell r="T146" t="str">
            <v>ENE.</v>
          </cell>
          <cell r="U146" t="str">
            <v>FEB.</v>
          </cell>
          <cell r="V146" t="str">
            <v>MAR.</v>
          </cell>
          <cell r="W146" t="str">
            <v>ABR.</v>
          </cell>
          <cell r="X146" t="str">
            <v>MAY.</v>
          </cell>
          <cell r="Y146" t="str">
            <v>JUN.</v>
          </cell>
          <cell r="Z146" t="str">
            <v>JUL.</v>
          </cell>
          <cell r="AA146" t="str">
            <v>AGO.</v>
          </cell>
          <cell r="AB146" t="str">
            <v>SEP.</v>
          </cell>
          <cell r="AC146" t="str">
            <v>OCT.</v>
          </cell>
          <cell r="AD146" t="str">
            <v>NOV.</v>
          </cell>
          <cell r="AE146" t="str">
            <v>DIC.</v>
          </cell>
        </row>
        <row r="169">
          <cell r="T169">
            <v>86.729900000000001</v>
          </cell>
          <cell r="U169">
            <v>87.499200000000002</v>
          </cell>
          <cell r="V169">
            <v>87.984300000000005</v>
          </cell>
          <cell r="W169">
            <v>88.484899999999996</v>
          </cell>
          <cell r="X169">
            <v>88.815600000000003</v>
          </cell>
          <cell r="Y169">
            <v>89.341700000000003</v>
          </cell>
          <cell r="Z169">
            <v>89.690200000000004</v>
          </cell>
          <cell r="AA169">
            <v>90.183099999999996</v>
          </cell>
          <cell r="AB169">
            <v>90.841899999999995</v>
          </cell>
          <cell r="AC169">
            <v>91.467399999999998</v>
          </cell>
          <cell r="AD169">
            <v>92.249499999999998</v>
          </cell>
          <cell r="AE169">
            <v>93.248199999999997</v>
          </cell>
        </row>
        <row r="170">
          <cell r="T170">
            <v>64.659719999999993</v>
          </cell>
          <cell r="U170">
            <v>64.616969999999995</v>
          </cell>
          <cell r="V170">
            <v>65.026579999999996</v>
          </cell>
          <cell r="W170">
            <v>65.354140000000001</v>
          </cell>
          <cell r="X170">
            <v>65.504469999999998</v>
          </cell>
          <cell r="Y170">
            <v>65.659630000000007</v>
          </cell>
          <cell r="Z170">
            <v>65.488609999999994</v>
          </cell>
          <cell r="AA170">
            <v>65.876850000000005</v>
          </cell>
          <cell r="AB170">
            <v>66.489900000000006</v>
          </cell>
          <cell r="AC170">
            <v>66.790559999999999</v>
          </cell>
          <cell r="AD170">
            <v>67.042270000000002</v>
          </cell>
          <cell r="AE170">
            <v>67.13467</v>
          </cell>
        </row>
        <row r="171">
          <cell r="T171">
            <v>67.754620000000003</v>
          </cell>
          <cell r="U171">
            <v>67.711169999999996</v>
          </cell>
          <cell r="V171">
            <v>68.05735</v>
          </cell>
          <cell r="W171">
            <v>68.429040000000001</v>
          </cell>
          <cell r="X171">
            <v>68.56765</v>
          </cell>
          <cell r="Y171">
            <v>68.902100000000004</v>
          </cell>
          <cell r="Z171">
            <v>69.100009999999997</v>
          </cell>
          <cell r="AA171">
            <v>69.362750000000005</v>
          </cell>
          <cell r="AB171">
            <v>69.779949999999999</v>
          </cell>
          <cell r="AC171">
            <v>70.087509999999995</v>
          </cell>
          <cell r="AD171">
            <v>70.654359999999997</v>
          </cell>
          <cell r="AE171">
            <v>70.961910000000003</v>
          </cell>
        </row>
        <row r="172">
          <cell r="T172">
            <v>71.248779999999996</v>
          </cell>
          <cell r="U172">
            <v>71.446700000000007</v>
          </cell>
          <cell r="V172">
            <v>71.897689999999997</v>
          </cell>
          <cell r="W172">
            <v>72.020439999999994</v>
          </cell>
          <cell r="X172">
            <v>71.788049999999998</v>
          </cell>
          <cell r="Y172">
            <v>71.847350000000006</v>
          </cell>
          <cell r="Z172">
            <v>71.951480000000004</v>
          </cell>
          <cell r="AA172">
            <v>72.167320000000004</v>
          </cell>
          <cell r="AB172">
            <v>72.596940000000004</v>
          </cell>
          <cell r="AC172">
            <v>72.863119999999995</v>
          </cell>
          <cell r="AD172">
            <v>73.4679</v>
          </cell>
          <cell r="AE172">
            <v>73.783730000000006</v>
          </cell>
        </row>
        <row r="173">
          <cell r="T173">
            <v>74.242310000000003</v>
          </cell>
          <cell r="U173">
            <v>74.686409999999995</v>
          </cell>
          <cell r="V173">
            <v>74.939490000000006</v>
          </cell>
          <cell r="W173">
            <v>75.052580000000006</v>
          </cell>
          <cell r="X173">
            <v>74.864320000000006</v>
          </cell>
          <cell r="Y173">
            <v>74.984309999999994</v>
          </cell>
          <cell r="Z173">
            <v>75.180850000000007</v>
          </cell>
          <cell r="AA173">
            <v>75.644940000000005</v>
          </cell>
          <cell r="AB173">
            <v>76.270399999999995</v>
          </cell>
          <cell r="AC173">
            <v>76.798630000000003</v>
          </cell>
          <cell r="AD173">
            <v>77.453749999999999</v>
          </cell>
          <cell r="AE173">
            <v>77.613730000000004</v>
          </cell>
        </row>
        <row r="174">
          <cell r="T174">
            <v>77.616489999999999</v>
          </cell>
          <cell r="U174">
            <v>77.87509</v>
          </cell>
          <cell r="V174">
            <v>78.226089999999999</v>
          </cell>
          <cell r="W174">
            <v>78.504689999999997</v>
          </cell>
          <cell r="X174">
            <v>78.307460000000006</v>
          </cell>
          <cell r="Y174">
            <v>78.232299999999995</v>
          </cell>
          <cell r="Z174">
            <v>78.538480000000007</v>
          </cell>
          <cell r="AA174">
            <v>78.632260000000002</v>
          </cell>
          <cell r="AB174">
            <v>78.947400000000002</v>
          </cell>
          <cell r="AC174">
            <v>79.141180000000006</v>
          </cell>
          <cell r="AD174">
            <v>79.71078</v>
          </cell>
          <cell r="AE174">
            <v>80.200400000000002</v>
          </cell>
        </row>
        <row r="175">
          <cell r="T175">
            <v>80.670699999999997</v>
          </cell>
          <cell r="U175">
            <v>80.794139999999999</v>
          </cell>
          <cell r="V175">
            <v>80.895510000000002</v>
          </cell>
          <cell r="W175">
            <v>81.014120000000005</v>
          </cell>
          <cell r="X175">
            <v>80.653459999999995</v>
          </cell>
          <cell r="Y175">
            <v>80.723110000000005</v>
          </cell>
          <cell r="Z175">
            <v>80.944469999999995</v>
          </cell>
          <cell r="AA175">
            <v>81.357529999999997</v>
          </cell>
          <cell r="AB175">
            <v>82.178839999999994</v>
          </cell>
          <cell r="AC175">
            <v>82.538120000000006</v>
          </cell>
          <cell r="AD175">
            <v>82.971180000000004</v>
          </cell>
          <cell r="AE175">
            <v>83.451139999999995</v>
          </cell>
        </row>
        <row r="176">
          <cell r="T176">
            <v>83.882130000000004</v>
          </cell>
          <cell r="U176">
            <v>84.116600000000005</v>
          </cell>
          <cell r="V176">
            <v>84.298649999999995</v>
          </cell>
          <cell r="W176">
            <v>84.248310000000004</v>
          </cell>
          <cell r="X176">
            <v>83.837310000000002</v>
          </cell>
          <cell r="Y176">
            <v>83.937989999999999</v>
          </cell>
          <cell r="Z176">
            <v>84.294510000000002</v>
          </cell>
          <cell r="AA176">
            <v>84.637929999999997</v>
          </cell>
          <cell r="AB176">
            <v>85.295109999999994</v>
          </cell>
          <cell r="AC176">
            <v>85.627499999999998</v>
          </cell>
          <cell r="AD176">
            <v>86.231579999999994</v>
          </cell>
          <cell r="AE176">
            <v>86.588099999999997</v>
          </cell>
        </row>
        <row r="177">
          <cell r="T177">
            <v>86.989440000000002</v>
          </cell>
          <cell r="U177">
            <v>87.248040000000003</v>
          </cell>
          <cell r="V177">
            <v>87.880399999999995</v>
          </cell>
          <cell r="W177">
            <v>88.080380000000005</v>
          </cell>
          <cell r="X177">
            <v>87.985219999999998</v>
          </cell>
          <cell r="Y177">
            <v>88.349320000000006</v>
          </cell>
          <cell r="Z177">
            <v>88.84169</v>
          </cell>
          <cell r="AA177">
            <v>89.354749999999996</v>
          </cell>
          <cell r="AB177">
            <v>89.963660000000004</v>
          </cell>
          <cell r="AC177">
            <v>90.576710000000006</v>
          </cell>
          <cell r="AD177">
            <v>91.606269999999995</v>
          </cell>
          <cell r="AE177">
            <v>92.240700000000004</v>
          </cell>
        </row>
        <row r="178">
          <cell r="T178">
            <v>92.454470000000001</v>
          </cell>
          <cell r="U178">
            <v>92.658590000000004</v>
          </cell>
          <cell r="V178">
            <v>93.191640000000007</v>
          </cell>
          <cell r="W178">
            <v>93.51782</v>
          </cell>
          <cell r="X178">
            <v>93.245429999999999</v>
          </cell>
          <cell r="Y178">
            <v>93.417140000000003</v>
          </cell>
          <cell r="Z178">
            <v>93.671599999999998</v>
          </cell>
          <cell r="AA178">
            <v>93.895719999999997</v>
          </cell>
          <cell r="AB178">
            <v>94.366709999999998</v>
          </cell>
          <cell r="AC178">
            <v>94.652199999999993</v>
          </cell>
          <cell r="AD178">
            <v>95.143190000000004</v>
          </cell>
          <cell r="AE178">
            <v>95.536950000000004</v>
          </cell>
        </row>
        <row r="179">
          <cell r="T179">
            <v>96.575479999999999</v>
          </cell>
          <cell r="U179">
            <v>97.134050000000002</v>
          </cell>
          <cell r="V179">
            <v>97.823639999999997</v>
          </cell>
          <cell r="W179">
            <v>97.511949999999999</v>
          </cell>
          <cell r="X179">
            <v>96.89752</v>
          </cell>
          <cell r="Y179">
            <v>96.867180000000005</v>
          </cell>
          <cell r="Z179">
            <v>97.077500000000001</v>
          </cell>
          <cell r="AA179">
            <v>97.347130000000007</v>
          </cell>
          <cell r="AB179">
            <v>97.857429999999994</v>
          </cell>
          <cell r="AC179">
            <v>98.461519999999993</v>
          </cell>
          <cell r="AD179">
            <v>99.250410000000002</v>
          </cell>
          <cell r="AE179">
            <v>99.742090000000005</v>
          </cell>
        </row>
        <row r="180">
          <cell r="T180">
            <v>100.22799999999999</v>
          </cell>
          <cell r="U180">
            <v>100.604</v>
          </cell>
          <cell r="V180">
            <v>100.797</v>
          </cell>
          <cell r="W180">
            <v>100.789</v>
          </cell>
          <cell r="X180">
            <v>100.04600000000001</v>
          </cell>
          <cell r="Y180">
            <v>100.041</v>
          </cell>
          <cell r="Z180">
            <v>100.521</v>
          </cell>
          <cell r="AA180">
            <v>100.68</v>
          </cell>
          <cell r="AB180">
            <v>100.92700000000001</v>
          </cell>
          <cell r="AC180">
            <v>101.608</v>
          </cell>
          <cell r="AD180">
            <v>102.70699999999999</v>
          </cell>
          <cell r="AE180">
            <v>103.551</v>
          </cell>
        </row>
        <row r="181">
          <cell r="T181">
            <v>104.28400000000001</v>
          </cell>
          <cell r="U181">
            <v>104.496</v>
          </cell>
          <cell r="V181">
            <v>104.556</v>
          </cell>
          <cell r="W181">
            <v>104.22799999999999</v>
          </cell>
          <cell r="X181">
            <v>103.899</v>
          </cell>
          <cell r="Y181">
            <v>104.378</v>
          </cell>
          <cell r="Z181">
            <v>104.964</v>
          </cell>
          <cell r="AA181">
            <v>105.279</v>
          </cell>
          <cell r="AB181">
            <v>105.74299999999999</v>
          </cell>
          <cell r="AC181">
            <v>106.27800000000001</v>
          </cell>
          <cell r="AD181">
            <v>107</v>
          </cell>
          <cell r="AE181">
            <v>107.246</v>
          </cell>
        </row>
        <row r="182">
          <cell r="T182">
            <v>107.678</v>
          </cell>
          <cell r="U182">
            <v>108.208</v>
          </cell>
          <cell r="V182">
            <v>109.002</v>
          </cell>
          <cell r="W182">
            <v>109.074</v>
          </cell>
          <cell r="X182">
            <v>108.711</v>
          </cell>
          <cell r="Y182">
            <v>108.645</v>
          </cell>
          <cell r="Z182">
            <v>108.60899999999999</v>
          </cell>
          <cell r="AA182">
            <v>108.91800000000001</v>
          </cell>
          <cell r="AB182">
            <v>109.328</v>
          </cell>
          <cell r="AC182">
            <v>109.848</v>
          </cell>
          <cell r="AD182">
            <v>110.872</v>
          </cell>
          <cell r="AE182">
            <v>111.508</v>
          </cell>
        </row>
        <row r="183">
          <cell r="T183">
            <v>112.505</v>
          </cell>
          <cell r="U183">
            <v>112.79</v>
          </cell>
          <cell r="V183">
            <v>113.099</v>
          </cell>
          <cell r="W183">
            <v>112.88800000000001</v>
          </cell>
          <cell r="X183">
            <v>112.527</v>
          </cell>
          <cell r="Y183">
            <v>112.72199999999999</v>
          </cell>
          <cell r="Z183">
            <v>113.032</v>
          </cell>
          <cell r="AA183">
            <v>113.438</v>
          </cell>
          <cell r="AB183">
            <v>113.93899999999999</v>
          </cell>
          <cell r="AC183">
            <v>114.569</v>
          </cell>
          <cell r="AD183">
            <v>115.49299999999999</v>
          </cell>
          <cell r="AE183">
            <v>116.059</v>
          </cell>
        </row>
        <row r="184">
          <cell r="T184">
            <v>115.95399999999999</v>
          </cell>
          <cell r="U184">
            <v>116.17400000000001</v>
          </cell>
          <cell r="V184">
            <v>116.64700000000001</v>
          </cell>
          <cell r="W184">
            <v>116.345</v>
          </cell>
          <cell r="X184">
            <v>115.764</v>
          </cell>
          <cell r="Y184">
            <v>115.958</v>
          </cell>
          <cell r="Z184">
            <v>116.128</v>
          </cell>
          <cell r="AA184">
            <v>116.373</v>
          </cell>
          <cell r="AB184">
            <v>116.809</v>
          </cell>
          <cell r="AC184">
            <v>117.41</v>
          </cell>
          <cell r="AD184">
            <v>118.051</v>
          </cell>
          <cell r="AE184">
            <v>118.532</v>
          </cell>
        </row>
        <row r="185">
          <cell r="T185">
            <v>118.98399999999999</v>
          </cell>
          <cell r="U185">
            <v>119.505</v>
          </cell>
          <cell r="V185">
            <v>119.681</v>
          </cell>
          <cell r="W185">
            <v>119.30200000000001</v>
          </cell>
          <cell r="X185">
            <v>118.77</v>
          </cell>
          <cell r="Y185">
            <v>118.901</v>
          </cell>
          <cell r="Z185">
            <v>119.211</v>
          </cell>
          <cell r="AA185">
            <v>119.547</v>
          </cell>
          <cell r="AB185">
            <v>120.277</v>
          </cell>
          <cell r="AC185">
            <v>121.00700000000001</v>
          </cell>
          <cell r="AD185">
            <v>121.953</v>
          </cell>
          <cell r="AE185">
            <v>122.515</v>
          </cell>
        </row>
        <row r="186">
          <cell r="T186">
            <v>124.598</v>
          </cell>
          <cell r="U186">
            <v>125.318</v>
          </cell>
          <cell r="V186">
            <v>126.087</v>
          </cell>
          <cell r="W186">
            <v>126.242</v>
          </cell>
          <cell r="X186">
            <v>126.09099999999999</v>
          </cell>
          <cell r="Y186">
            <v>126.408</v>
          </cell>
          <cell r="Z186">
            <v>126.886</v>
          </cell>
          <cell r="AA186">
            <v>127.51300000000001</v>
          </cell>
          <cell r="AB186">
            <v>127.91200000000001</v>
          </cell>
          <cell r="AC186">
            <v>128.71700000000001</v>
          </cell>
          <cell r="AD186">
            <v>130.04400000000001</v>
          </cell>
          <cell r="AE186">
            <v>130.81299999999999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do. de Resultados"/>
      <sheetName val="Balance 12 periodos"/>
      <sheetName val="Ajuste Anual por Inflación"/>
      <sheetName val="Gastos Generales"/>
      <sheetName val="Balanza"/>
      <sheetName val="Conciliación Fiscal-contable"/>
      <sheetName val="Conc. Ing Contable y Acum."/>
      <sheetName val="Conc. Deducciones Cont-Fiscales"/>
      <sheetName val="Edo. de Resultados Cont-Fiscal"/>
      <sheetName val="Coeficiente de Utilidad"/>
      <sheetName val="ISR del Ejercicio"/>
      <sheetName val="PTU"/>
      <sheetName val="CUCA"/>
      <sheetName val="CUFIN"/>
      <sheetName val="Cedula de Depreciacion"/>
      <sheetName val="SUELDOS EXENTOS"/>
      <sheetName val="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7">
          <cell r="T167">
            <v>86.729900000000001</v>
          </cell>
          <cell r="U167">
            <v>87.499200000000002</v>
          </cell>
          <cell r="V167">
            <v>87.984300000000005</v>
          </cell>
          <cell r="W167">
            <v>88.484899999999996</v>
          </cell>
          <cell r="X167">
            <v>88.815600000000003</v>
          </cell>
          <cell r="Y167">
            <v>89.341700000000003</v>
          </cell>
          <cell r="Z167">
            <v>89.690200000000004</v>
          </cell>
          <cell r="AA167">
            <v>90.183099999999996</v>
          </cell>
          <cell r="AB167">
            <v>90.841899999999995</v>
          </cell>
          <cell r="AC167">
            <v>91.467399999999998</v>
          </cell>
          <cell r="AD167">
            <v>92.249499999999998</v>
          </cell>
          <cell r="AE167">
            <v>93.248199999999997</v>
          </cell>
        </row>
        <row r="168">
          <cell r="T168">
            <v>64.659719999999993</v>
          </cell>
          <cell r="U168">
            <v>64.616969999999995</v>
          </cell>
          <cell r="V168">
            <v>65.026579999999996</v>
          </cell>
          <cell r="W168">
            <v>65.354140000000001</v>
          </cell>
          <cell r="X168">
            <v>65.504469999999998</v>
          </cell>
          <cell r="Y168">
            <v>65.659630000000007</v>
          </cell>
          <cell r="Z168">
            <v>65.488609999999994</v>
          </cell>
          <cell r="AA168">
            <v>65.876850000000005</v>
          </cell>
          <cell r="AB168">
            <v>66.489900000000006</v>
          </cell>
          <cell r="AC168">
            <v>66.790559999999999</v>
          </cell>
          <cell r="AD168">
            <v>67.042270000000002</v>
          </cell>
          <cell r="AE168">
            <v>67.13467</v>
          </cell>
        </row>
        <row r="169">
          <cell r="T169">
            <v>67.754620000000003</v>
          </cell>
          <cell r="U169">
            <v>67.711169999999996</v>
          </cell>
          <cell r="V169">
            <v>68.05735</v>
          </cell>
          <cell r="W169">
            <v>68.429040000000001</v>
          </cell>
          <cell r="X169">
            <v>68.56765</v>
          </cell>
          <cell r="Y169">
            <v>68.902100000000004</v>
          </cell>
          <cell r="Z169">
            <v>69.100009999999997</v>
          </cell>
          <cell r="AA169">
            <v>69.362750000000005</v>
          </cell>
          <cell r="AB169">
            <v>69.779949999999999</v>
          </cell>
          <cell r="AC169">
            <v>70.087509999999995</v>
          </cell>
          <cell r="AD169">
            <v>70.654359999999997</v>
          </cell>
          <cell r="AE169">
            <v>70.961910000000003</v>
          </cell>
        </row>
        <row r="170">
          <cell r="T170">
            <v>71.248779999999996</v>
          </cell>
          <cell r="U170">
            <v>71.446700000000007</v>
          </cell>
          <cell r="V170">
            <v>71.897689999999997</v>
          </cell>
          <cell r="W170">
            <v>72.020439999999994</v>
          </cell>
          <cell r="X170">
            <v>71.788049999999998</v>
          </cell>
          <cell r="Y170">
            <v>71.847350000000006</v>
          </cell>
          <cell r="Z170">
            <v>71.951480000000004</v>
          </cell>
          <cell r="AA170">
            <v>72.167320000000004</v>
          </cell>
          <cell r="AB170">
            <v>72.596940000000004</v>
          </cell>
          <cell r="AC170">
            <v>72.863119999999995</v>
          </cell>
          <cell r="AD170">
            <v>73.4679</v>
          </cell>
          <cell r="AE170">
            <v>73.783730000000006</v>
          </cell>
        </row>
        <row r="171">
          <cell r="T171">
            <v>74.242310000000003</v>
          </cell>
          <cell r="U171">
            <v>74.686409999999995</v>
          </cell>
          <cell r="V171">
            <v>74.939490000000006</v>
          </cell>
          <cell r="W171">
            <v>75.052580000000006</v>
          </cell>
          <cell r="X171">
            <v>74.864320000000006</v>
          </cell>
          <cell r="Y171">
            <v>74.984309999999994</v>
          </cell>
          <cell r="Z171">
            <v>75.180850000000007</v>
          </cell>
          <cell r="AA171">
            <v>75.644940000000005</v>
          </cell>
          <cell r="AB171">
            <v>76.270399999999995</v>
          </cell>
          <cell r="AC171">
            <v>76.798630000000003</v>
          </cell>
          <cell r="AD171">
            <v>77.453749999999999</v>
          </cell>
          <cell r="AE171">
            <v>77.613730000000004</v>
          </cell>
        </row>
        <row r="172">
          <cell r="T172">
            <v>77.616489999999999</v>
          </cell>
          <cell r="U172">
            <v>77.87509</v>
          </cell>
          <cell r="V172">
            <v>78.226089999999999</v>
          </cell>
          <cell r="W172">
            <v>78.504689999999997</v>
          </cell>
          <cell r="X172">
            <v>78.307460000000006</v>
          </cell>
          <cell r="Y172">
            <v>78.232299999999995</v>
          </cell>
          <cell r="Z172">
            <v>78.538480000000007</v>
          </cell>
          <cell r="AA172">
            <v>78.632260000000002</v>
          </cell>
          <cell r="AB172">
            <v>78.947400000000002</v>
          </cell>
          <cell r="AC172">
            <v>79.141180000000006</v>
          </cell>
          <cell r="AD172">
            <v>79.71078</v>
          </cell>
          <cell r="AE172">
            <v>80.200400000000002</v>
          </cell>
        </row>
        <row r="173">
          <cell r="T173">
            <v>80.670699999999997</v>
          </cell>
          <cell r="U173">
            <v>80.794139999999999</v>
          </cell>
          <cell r="V173">
            <v>80.895510000000002</v>
          </cell>
          <cell r="W173">
            <v>81.014120000000005</v>
          </cell>
          <cell r="X173">
            <v>80.653459999999995</v>
          </cell>
          <cell r="Y173">
            <v>80.723110000000005</v>
          </cell>
          <cell r="Z173">
            <v>80.944469999999995</v>
          </cell>
          <cell r="AA173">
            <v>81.357529999999997</v>
          </cell>
          <cell r="AB173">
            <v>82.178839999999994</v>
          </cell>
          <cell r="AC173">
            <v>82.538120000000006</v>
          </cell>
          <cell r="AD173">
            <v>82.971180000000004</v>
          </cell>
          <cell r="AE173">
            <v>83.451139999999995</v>
          </cell>
        </row>
        <row r="174">
          <cell r="T174">
            <v>83.882130000000004</v>
          </cell>
          <cell r="U174">
            <v>84.116600000000005</v>
          </cell>
          <cell r="V174">
            <v>84.298649999999995</v>
          </cell>
          <cell r="W174">
            <v>84.248310000000004</v>
          </cell>
          <cell r="X174">
            <v>83.837310000000002</v>
          </cell>
          <cell r="Y174">
            <v>83.937989999999999</v>
          </cell>
          <cell r="Z174">
            <v>84.294510000000002</v>
          </cell>
          <cell r="AA174">
            <v>84.637929999999997</v>
          </cell>
          <cell r="AB174">
            <v>85.295109999999994</v>
          </cell>
          <cell r="AC174">
            <v>85.627499999999998</v>
          </cell>
          <cell r="AD174">
            <v>86.231579999999994</v>
          </cell>
          <cell r="AE174">
            <v>86.588099999999997</v>
          </cell>
        </row>
        <row r="175">
          <cell r="T175">
            <v>86.989440000000002</v>
          </cell>
          <cell r="U175">
            <v>87.248040000000003</v>
          </cell>
          <cell r="V175">
            <v>87.880399999999995</v>
          </cell>
          <cell r="W175">
            <v>88.080380000000005</v>
          </cell>
          <cell r="X175">
            <v>87.985219999999998</v>
          </cell>
          <cell r="Y175">
            <v>88.349320000000006</v>
          </cell>
          <cell r="Z175">
            <v>88.84169</v>
          </cell>
          <cell r="AA175">
            <v>89.354749999999996</v>
          </cell>
          <cell r="AB175">
            <v>89.963660000000004</v>
          </cell>
          <cell r="AC175">
            <v>90.576710000000006</v>
          </cell>
          <cell r="AD175">
            <v>91.606269999999995</v>
          </cell>
          <cell r="AE175">
            <v>92.240700000000004</v>
          </cell>
        </row>
        <row r="176">
          <cell r="T176">
            <v>92.454470000000001</v>
          </cell>
          <cell r="U176">
            <v>92.658590000000004</v>
          </cell>
          <cell r="V176">
            <v>93.191640000000007</v>
          </cell>
          <cell r="W176">
            <v>93.51782</v>
          </cell>
          <cell r="X176">
            <v>93.245429999999999</v>
          </cell>
          <cell r="Y176">
            <v>93.417140000000003</v>
          </cell>
          <cell r="Z176">
            <v>93.671599999999998</v>
          </cell>
          <cell r="AA176">
            <v>93.895719999999997</v>
          </cell>
          <cell r="AB176">
            <v>94.366709999999998</v>
          </cell>
          <cell r="AC176">
            <v>94.652199999999993</v>
          </cell>
          <cell r="AD176">
            <v>95.143190000000004</v>
          </cell>
          <cell r="AE176">
            <v>95.536950000000004</v>
          </cell>
        </row>
        <row r="177">
          <cell r="T177">
            <v>96.575479999999999</v>
          </cell>
          <cell r="U177">
            <v>97.134050000000002</v>
          </cell>
          <cell r="V177">
            <v>97.823639999999997</v>
          </cell>
          <cell r="W177">
            <v>97.511949999999999</v>
          </cell>
          <cell r="X177">
            <v>96.89752</v>
          </cell>
          <cell r="Y177">
            <v>96.867180000000005</v>
          </cell>
          <cell r="Z177">
            <v>97.077500000000001</v>
          </cell>
          <cell r="AA177">
            <v>97.347130000000007</v>
          </cell>
          <cell r="AB177">
            <v>97.857429999999994</v>
          </cell>
          <cell r="AC177">
            <v>98.461519999999993</v>
          </cell>
          <cell r="AD177">
            <v>99.250410000000002</v>
          </cell>
          <cell r="AE177">
            <v>99.742090000000005</v>
          </cell>
        </row>
        <row r="178">
          <cell r="T178">
            <v>100.22799999999999</v>
          </cell>
          <cell r="U178">
            <v>100.604</v>
          </cell>
          <cell r="V178">
            <v>100.797</v>
          </cell>
          <cell r="W178">
            <v>100.789</v>
          </cell>
          <cell r="X178">
            <v>100.04600000000001</v>
          </cell>
          <cell r="Y178">
            <v>100.041</v>
          </cell>
          <cell r="Z178">
            <v>100.521</v>
          </cell>
          <cell r="AA178">
            <v>100.68</v>
          </cell>
          <cell r="AB178">
            <v>100.92700000000001</v>
          </cell>
          <cell r="AC178">
            <v>101.608</v>
          </cell>
          <cell r="AD178">
            <v>102.70699999999999</v>
          </cell>
          <cell r="AE178">
            <v>103.551</v>
          </cell>
        </row>
        <row r="179">
          <cell r="T179">
            <v>104.28400000000001</v>
          </cell>
          <cell r="U179">
            <v>104.496</v>
          </cell>
          <cell r="V179">
            <v>104.556</v>
          </cell>
          <cell r="W179">
            <v>104.22799999999999</v>
          </cell>
          <cell r="X179">
            <v>103.899</v>
          </cell>
          <cell r="Y179">
            <v>104.378</v>
          </cell>
          <cell r="Z179">
            <v>104.964</v>
          </cell>
          <cell r="AA179">
            <v>105.279</v>
          </cell>
          <cell r="AB179">
            <v>105.74299999999999</v>
          </cell>
          <cell r="AC179">
            <v>106.27800000000001</v>
          </cell>
          <cell r="AD179">
            <v>107</v>
          </cell>
          <cell r="AE179">
            <v>107.246</v>
          </cell>
        </row>
        <row r="180">
          <cell r="T180">
            <v>107.678</v>
          </cell>
          <cell r="U180">
            <v>108.208</v>
          </cell>
          <cell r="V180">
            <v>109.002</v>
          </cell>
          <cell r="W180">
            <v>109.074</v>
          </cell>
          <cell r="X180">
            <v>108.711</v>
          </cell>
          <cell r="Y180">
            <v>108.645</v>
          </cell>
          <cell r="Z180">
            <v>108.60899999999999</v>
          </cell>
          <cell r="AA180">
            <v>108.91800000000001</v>
          </cell>
          <cell r="AB180">
            <v>109.328</v>
          </cell>
          <cell r="AC180">
            <v>109.848</v>
          </cell>
          <cell r="AD180">
            <v>110.872</v>
          </cell>
          <cell r="AE180">
            <v>111.508</v>
          </cell>
        </row>
        <row r="181">
          <cell r="T181">
            <v>112.505</v>
          </cell>
          <cell r="U181">
            <v>112.79</v>
          </cell>
          <cell r="V181">
            <v>113.099</v>
          </cell>
          <cell r="W181">
            <v>112.88800000000001</v>
          </cell>
          <cell r="X181">
            <v>112.527</v>
          </cell>
          <cell r="Y181">
            <v>112.72199999999999</v>
          </cell>
          <cell r="Z181">
            <v>113.032</v>
          </cell>
          <cell r="AA181">
            <v>113.438</v>
          </cell>
          <cell r="AB181">
            <v>113.93899999999999</v>
          </cell>
          <cell r="AC181">
            <v>114.569</v>
          </cell>
          <cell r="AD181">
            <v>115.49299999999999</v>
          </cell>
          <cell r="AE181">
            <v>116.059</v>
          </cell>
        </row>
      </sheetData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ILIAR"/>
      <sheetName val="BG 2015"/>
      <sheetName val="Estado de Resultados"/>
      <sheetName val="Balanza de Comprobación"/>
      <sheetName val="GASTOS 2015"/>
      <sheetName val="SUELDOS NO DED EXENTOS"/>
      <sheetName val="12 Periodos"/>
      <sheetName val="AJUSTE ANUAL"/>
      <sheetName val="INGRESOS"/>
      <sheetName val="DEPRECIACION"/>
      <sheetName val="CONC ING-CONT Y ACUM"/>
      <sheetName val="CONC DED-CONTY ACUM"/>
      <sheetName val="ISR DEL EJERCICIO"/>
      <sheetName val="PTU"/>
      <sheetName val="CONCILIACION CONTABLE-FISCAL"/>
      <sheetName val="EDO RDO CONTABLE-FISCAL"/>
      <sheetName val="COEFICIENTE UTILIDAD"/>
      <sheetName val="CUCA"/>
      <sheetName val="Actualizacion de Perdidas"/>
      <sheetName val="CU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0">
          <cell r="T120">
            <v>86.729900000000001</v>
          </cell>
          <cell r="U120">
            <v>87.499200000000002</v>
          </cell>
          <cell r="V120">
            <v>87.984300000000005</v>
          </cell>
          <cell r="W120">
            <v>88.484899999999996</v>
          </cell>
          <cell r="X120">
            <v>88.815600000000003</v>
          </cell>
          <cell r="Y120">
            <v>89.341700000000003</v>
          </cell>
          <cell r="Z120">
            <v>89.690200000000004</v>
          </cell>
          <cell r="AA120">
            <v>90.183099999999996</v>
          </cell>
          <cell r="AB120">
            <v>90.841899999999995</v>
          </cell>
          <cell r="AC120">
            <v>91.467399999999998</v>
          </cell>
          <cell r="AD120">
            <v>92.249499999999998</v>
          </cell>
          <cell r="AE120">
            <v>93.248199999999997</v>
          </cell>
        </row>
        <row r="121">
          <cell r="T121">
            <v>64.659719999999993</v>
          </cell>
          <cell r="U121">
            <v>64.616969999999995</v>
          </cell>
          <cell r="V121">
            <v>65.026579999999996</v>
          </cell>
          <cell r="W121">
            <v>65.354140000000001</v>
          </cell>
          <cell r="X121">
            <v>65.504469999999998</v>
          </cell>
          <cell r="Y121">
            <v>65.659630000000007</v>
          </cell>
          <cell r="Z121">
            <v>65.488609999999994</v>
          </cell>
          <cell r="AA121">
            <v>65.876850000000005</v>
          </cell>
          <cell r="AB121">
            <v>66.489900000000006</v>
          </cell>
          <cell r="AC121">
            <v>66.790559999999999</v>
          </cell>
          <cell r="AD121">
            <v>67.042270000000002</v>
          </cell>
          <cell r="AE121">
            <v>67.13467</v>
          </cell>
        </row>
        <row r="122">
          <cell r="T122">
            <v>67.754620000000003</v>
          </cell>
          <cell r="U122">
            <v>67.711169999999996</v>
          </cell>
          <cell r="V122">
            <v>68.05735</v>
          </cell>
          <cell r="W122">
            <v>68.429040000000001</v>
          </cell>
          <cell r="X122">
            <v>68.56765</v>
          </cell>
          <cell r="Y122">
            <v>68.902100000000004</v>
          </cell>
          <cell r="Z122">
            <v>69.100009999999997</v>
          </cell>
          <cell r="AA122">
            <v>69.362750000000005</v>
          </cell>
          <cell r="AB122">
            <v>69.779949999999999</v>
          </cell>
          <cell r="AC122">
            <v>70.087509999999995</v>
          </cell>
          <cell r="AD122">
            <v>70.654359999999997</v>
          </cell>
          <cell r="AE122">
            <v>70.961910000000003</v>
          </cell>
        </row>
        <row r="123">
          <cell r="T123">
            <v>71.248779999999996</v>
          </cell>
          <cell r="U123">
            <v>71.446700000000007</v>
          </cell>
          <cell r="V123">
            <v>71.897689999999997</v>
          </cell>
          <cell r="W123">
            <v>72.020439999999994</v>
          </cell>
          <cell r="X123">
            <v>71.788049999999998</v>
          </cell>
          <cell r="Y123">
            <v>71.847350000000006</v>
          </cell>
          <cell r="Z123">
            <v>71.951480000000004</v>
          </cell>
          <cell r="AA123">
            <v>72.167320000000004</v>
          </cell>
          <cell r="AB123">
            <v>72.596940000000004</v>
          </cell>
          <cell r="AC123">
            <v>72.863119999999995</v>
          </cell>
          <cell r="AD123">
            <v>73.4679</v>
          </cell>
          <cell r="AE123">
            <v>73.783730000000006</v>
          </cell>
        </row>
        <row r="124">
          <cell r="T124">
            <v>74.242310000000003</v>
          </cell>
          <cell r="U124">
            <v>74.686409999999995</v>
          </cell>
          <cell r="V124">
            <v>74.939490000000006</v>
          </cell>
          <cell r="W124">
            <v>75.052580000000006</v>
          </cell>
          <cell r="X124">
            <v>74.864320000000006</v>
          </cell>
          <cell r="Y124">
            <v>74.984309999999994</v>
          </cell>
          <cell r="Z124">
            <v>75.180850000000007</v>
          </cell>
          <cell r="AA124">
            <v>75.644940000000005</v>
          </cell>
          <cell r="AB124">
            <v>76.270399999999995</v>
          </cell>
          <cell r="AC124">
            <v>76.798630000000003</v>
          </cell>
          <cell r="AD124">
            <v>77.453749999999999</v>
          </cell>
          <cell r="AE124">
            <v>77.613730000000004</v>
          </cell>
        </row>
        <row r="125">
          <cell r="T125">
            <v>77.616489999999999</v>
          </cell>
          <cell r="U125">
            <v>77.87509</v>
          </cell>
          <cell r="V125">
            <v>78.226089999999999</v>
          </cell>
          <cell r="W125">
            <v>78.504689999999997</v>
          </cell>
          <cell r="X125">
            <v>78.307460000000006</v>
          </cell>
          <cell r="Y125">
            <v>78.232299999999995</v>
          </cell>
          <cell r="Z125">
            <v>78.538480000000007</v>
          </cell>
          <cell r="AA125">
            <v>78.632260000000002</v>
          </cell>
          <cell r="AB125">
            <v>78.947400000000002</v>
          </cell>
          <cell r="AC125">
            <v>79.141180000000006</v>
          </cell>
          <cell r="AD125">
            <v>79.71078</v>
          </cell>
          <cell r="AE125">
            <v>80.200400000000002</v>
          </cell>
        </row>
        <row r="126">
          <cell r="T126">
            <v>80.670699999999997</v>
          </cell>
          <cell r="U126">
            <v>80.794139999999999</v>
          </cell>
          <cell r="V126">
            <v>80.895510000000002</v>
          </cell>
          <cell r="W126">
            <v>81.014120000000005</v>
          </cell>
          <cell r="X126">
            <v>80.653459999999995</v>
          </cell>
          <cell r="Y126">
            <v>80.723110000000005</v>
          </cell>
          <cell r="Z126">
            <v>80.944469999999995</v>
          </cell>
          <cell r="AA126">
            <v>81.357529999999997</v>
          </cell>
          <cell r="AB126">
            <v>82.178839999999994</v>
          </cell>
          <cell r="AC126">
            <v>82.538120000000006</v>
          </cell>
          <cell r="AD126">
            <v>82.971180000000004</v>
          </cell>
          <cell r="AE126">
            <v>83.451139999999995</v>
          </cell>
        </row>
        <row r="127">
          <cell r="T127">
            <v>83.882130000000004</v>
          </cell>
          <cell r="U127">
            <v>84.116600000000005</v>
          </cell>
          <cell r="V127">
            <v>84.298649999999995</v>
          </cell>
          <cell r="W127">
            <v>84.248310000000004</v>
          </cell>
          <cell r="X127">
            <v>83.837310000000002</v>
          </cell>
          <cell r="Y127">
            <v>83.937989999999999</v>
          </cell>
          <cell r="Z127">
            <v>84.294510000000002</v>
          </cell>
          <cell r="AA127">
            <v>84.637929999999997</v>
          </cell>
          <cell r="AB127">
            <v>85.295109999999994</v>
          </cell>
          <cell r="AC127">
            <v>85.627499999999998</v>
          </cell>
          <cell r="AD127">
            <v>86.231579999999994</v>
          </cell>
          <cell r="AE127">
            <v>86.588099999999997</v>
          </cell>
        </row>
        <row r="128">
          <cell r="T128">
            <v>86.989440000000002</v>
          </cell>
          <cell r="U128">
            <v>87.248040000000003</v>
          </cell>
          <cell r="V128">
            <v>87.880399999999995</v>
          </cell>
          <cell r="W128">
            <v>88.080380000000005</v>
          </cell>
          <cell r="X128">
            <v>87.985219999999998</v>
          </cell>
          <cell r="Y128">
            <v>88.349320000000006</v>
          </cell>
          <cell r="Z128">
            <v>88.84169</v>
          </cell>
          <cell r="AA128">
            <v>89.354749999999996</v>
          </cell>
          <cell r="AB128">
            <v>89.963660000000004</v>
          </cell>
          <cell r="AC128">
            <v>90.576710000000006</v>
          </cell>
          <cell r="AD128">
            <v>91.606269999999995</v>
          </cell>
          <cell r="AE128">
            <v>92.240700000000004</v>
          </cell>
        </row>
        <row r="129">
          <cell r="T129">
            <v>92.454470000000001</v>
          </cell>
          <cell r="U129">
            <v>92.658590000000004</v>
          </cell>
          <cell r="V129">
            <v>93.191640000000007</v>
          </cell>
          <cell r="W129">
            <v>93.51782</v>
          </cell>
          <cell r="X129">
            <v>93.245429999999999</v>
          </cell>
          <cell r="Y129">
            <v>93.417140000000003</v>
          </cell>
          <cell r="Z129">
            <v>93.671599999999998</v>
          </cell>
          <cell r="AA129">
            <v>93.895719999999997</v>
          </cell>
          <cell r="AB129">
            <v>94.366709999999998</v>
          </cell>
          <cell r="AC129">
            <v>94.652199999999993</v>
          </cell>
          <cell r="AD129">
            <v>95.143190000000004</v>
          </cell>
          <cell r="AE129">
            <v>95.536950000000004</v>
          </cell>
        </row>
        <row r="130">
          <cell r="T130">
            <v>96.575479999999999</v>
          </cell>
          <cell r="U130">
            <v>97.134050000000002</v>
          </cell>
          <cell r="V130">
            <v>97.823639999999997</v>
          </cell>
          <cell r="W130">
            <v>97.511949999999999</v>
          </cell>
          <cell r="X130">
            <v>96.89752</v>
          </cell>
          <cell r="Y130">
            <v>96.867180000000005</v>
          </cell>
          <cell r="Z130">
            <v>97.077500000000001</v>
          </cell>
          <cell r="AA130">
            <v>97.347130000000007</v>
          </cell>
          <cell r="AB130">
            <v>97.857429999999994</v>
          </cell>
          <cell r="AC130">
            <v>98.461519999999993</v>
          </cell>
          <cell r="AD130">
            <v>99.250410000000002</v>
          </cell>
          <cell r="AE130">
            <v>99.742090000000005</v>
          </cell>
        </row>
        <row r="131">
          <cell r="T131">
            <v>100.22799999999999</v>
          </cell>
          <cell r="U131">
            <v>100.604</v>
          </cell>
          <cell r="V131">
            <v>100.797</v>
          </cell>
          <cell r="W131">
            <v>100.789</v>
          </cell>
          <cell r="X131">
            <v>100.04600000000001</v>
          </cell>
          <cell r="Y131">
            <v>100.041</v>
          </cell>
          <cell r="Z131">
            <v>100.521</v>
          </cell>
          <cell r="AA131">
            <v>100.68</v>
          </cell>
          <cell r="AB131">
            <v>100.92700000000001</v>
          </cell>
          <cell r="AC131">
            <v>101.608</v>
          </cell>
          <cell r="AD131">
            <v>102.70699999999999</v>
          </cell>
          <cell r="AE131">
            <v>103.551</v>
          </cell>
        </row>
        <row r="132">
          <cell r="T132">
            <v>104.28400000000001</v>
          </cell>
          <cell r="U132">
            <v>104.496</v>
          </cell>
          <cell r="V132">
            <v>104.556</v>
          </cell>
          <cell r="W132">
            <v>104.22799999999999</v>
          </cell>
          <cell r="X132">
            <v>103.899</v>
          </cell>
          <cell r="Y132">
            <v>104.378</v>
          </cell>
          <cell r="Z132">
            <v>104.964</v>
          </cell>
          <cell r="AA132">
            <v>105.279</v>
          </cell>
          <cell r="AB132">
            <v>105.74299999999999</v>
          </cell>
          <cell r="AC132">
            <v>106.27800000000001</v>
          </cell>
          <cell r="AD132">
            <v>107</v>
          </cell>
          <cell r="AE132">
            <v>107.246</v>
          </cell>
        </row>
        <row r="133">
          <cell r="T133">
            <v>107.678</v>
          </cell>
          <cell r="U133">
            <v>108.208</v>
          </cell>
          <cell r="V133">
            <v>109.002</v>
          </cell>
          <cell r="W133">
            <v>109.074</v>
          </cell>
          <cell r="X133">
            <v>108.711</v>
          </cell>
          <cell r="Y133">
            <v>108.645</v>
          </cell>
          <cell r="Z133">
            <v>108.60899999999999</v>
          </cell>
          <cell r="AA133">
            <v>108.91800000000001</v>
          </cell>
          <cell r="AB133">
            <v>109.328</v>
          </cell>
          <cell r="AC133">
            <v>109.848</v>
          </cell>
          <cell r="AD133">
            <v>110.872</v>
          </cell>
          <cell r="AE133">
            <v>111.508</v>
          </cell>
        </row>
        <row r="134">
          <cell r="T134">
            <v>112.505</v>
          </cell>
          <cell r="U134">
            <v>112.79</v>
          </cell>
          <cell r="V134">
            <v>113.099</v>
          </cell>
          <cell r="W134">
            <v>112.88800000000001</v>
          </cell>
          <cell r="X134">
            <v>112.527</v>
          </cell>
          <cell r="Y134">
            <v>112.72199999999999</v>
          </cell>
          <cell r="Z134">
            <v>113.032</v>
          </cell>
          <cell r="AA134">
            <v>113.438</v>
          </cell>
          <cell r="AB134">
            <v>113.93899999999999</v>
          </cell>
          <cell r="AC134">
            <v>114.569</v>
          </cell>
          <cell r="AD134">
            <v>115.49299999999999</v>
          </cell>
          <cell r="AE134">
            <v>116.059</v>
          </cell>
        </row>
        <row r="135">
          <cell r="T135">
            <v>115.95399999999999</v>
          </cell>
          <cell r="U135">
            <v>116.17400000000001</v>
          </cell>
          <cell r="V135">
            <v>116.64700000000001</v>
          </cell>
          <cell r="W135">
            <v>116.345</v>
          </cell>
          <cell r="X135">
            <v>115.764</v>
          </cell>
          <cell r="Y135">
            <v>115.958</v>
          </cell>
          <cell r="Z135">
            <v>116.128</v>
          </cell>
          <cell r="AA135">
            <v>116.373</v>
          </cell>
          <cell r="AB135">
            <v>116.809</v>
          </cell>
          <cell r="AC135">
            <v>117.41</v>
          </cell>
          <cell r="AD135">
            <v>118.051</v>
          </cell>
          <cell r="AE135">
            <v>118.532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Balanza acum"/>
      <sheetName val="Balanza de Comprobación"/>
      <sheetName val="COSTO DE VENTA"/>
      <sheetName val="bg 12 periodos"/>
      <sheetName val="Hoja1"/>
      <sheetName val="Conc. Ing Contable y Acum."/>
      <sheetName val="Conc. Deducciones Cont-Fiscales"/>
      <sheetName val="ajuste anual"/>
      <sheetName val="Amort. contable"/>
      <sheetName val="DEP CONT"/>
      <sheetName val="dep 2019"/>
      <sheetName val="dep fiscal 2019"/>
      <sheetName val="DEP FISCAL"/>
      <sheetName val="Gastos Generales"/>
      <sheetName val="Edo. de Resultados Cont-Fiscal"/>
      <sheetName val="Conciliación Fiscal-contable"/>
      <sheetName val="Coeficiente de Utilidad"/>
      <sheetName val="perdida-ganancia"/>
      <sheetName val="perdidas tc"/>
      <sheetName val="Edo. de Resultados"/>
      <sheetName val="ISR del Ejercicio"/>
      <sheetName val="ACT PERDIDAS"/>
      <sheetName val="Actualización Perdidas Fiscales"/>
      <sheetName val="IETU"/>
      <sheetName val="INGRESOS IETU"/>
      <sheetName val="DED IETU"/>
      <sheetName val="PF no pag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7">
          <cell r="T177" t="str">
            <v>AÑO</v>
          </cell>
          <cell r="U177" t="str">
            <v>ENE.</v>
          </cell>
          <cell r="V177" t="str">
            <v>FEB.</v>
          </cell>
          <cell r="W177" t="str">
            <v>MAR.</v>
          </cell>
          <cell r="X177" t="str">
            <v>ABR.</v>
          </cell>
          <cell r="Y177" t="str">
            <v>MAY.</v>
          </cell>
          <cell r="Z177" t="str">
            <v>JUN.</v>
          </cell>
          <cell r="AA177" t="str">
            <v>JUL.</v>
          </cell>
          <cell r="AB177" t="str">
            <v>AGO.</v>
          </cell>
          <cell r="AC177" t="str">
            <v>SEP.</v>
          </cell>
          <cell r="AD177" t="str">
            <v>OCT.</v>
          </cell>
          <cell r="AE177" t="str">
            <v>NOV.</v>
          </cell>
          <cell r="AF177" t="str">
            <v>DIC.</v>
          </cell>
        </row>
        <row r="178">
          <cell r="T178">
            <v>1978</v>
          </cell>
        </row>
        <row r="179">
          <cell r="T179">
            <v>1979</v>
          </cell>
        </row>
        <row r="180">
          <cell r="T180">
            <v>1980</v>
          </cell>
          <cell r="U180">
            <v>5.1341999999999999E-2</v>
          </cell>
          <cell r="V180">
            <v>5.2528999999999999E-2</v>
          </cell>
          <cell r="W180">
            <v>5.3609999999999998E-2</v>
          </cell>
          <cell r="X180">
            <v>5.4546999999999998E-2</v>
          </cell>
          <cell r="Y180">
            <v>5.5437E-2</v>
          </cell>
          <cell r="Z180">
            <v>5.6536000000000003E-2</v>
          </cell>
          <cell r="AA180">
            <v>5.8115E-2</v>
          </cell>
          <cell r="AB180">
            <v>5.9318999999999997E-2</v>
          </cell>
          <cell r="AC180">
            <v>5.9977999999999997E-2</v>
          </cell>
          <cell r="AD180">
            <v>6.0886000000000003E-2</v>
          </cell>
          <cell r="AE180">
            <v>6.1941999999999997E-2</v>
          </cell>
          <cell r="AF180">
            <v>6.3566999999999999E-2</v>
          </cell>
        </row>
        <row r="181">
          <cell r="T181">
            <v>1981</v>
          </cell>
          <cell r="U181">
            <v>6.5615000000000007E-2</v>
          </cell>
          <cell r="V181">
            <v>6.7226999999999995E-2</v>
          </cell>
          <cell r="W181">
            <v>6.8665000000000004E-2</v>
          </cell>
          <cell r="X181">
            <v>7.0212999999999998E-2</v>
          </cell>
          <cell r="Y181">
            <v>7.1275000000000005E-2</v>
          </cell>
          <cell r="Z181">
            <v>7.2271000000000002E-2</v>
          </cell>
          <cell r="AA181">
            <v>7.3543999999999998E-2</v>
          </cell>
          <cell r="AB181">
            <v>7.5060000000000002E-2</v>
          </cell>
          <cell r="AC181">
            <v>7.6455999999999996E-2</v>
          </cell>
          <cell r="AD181">
            <v>7.8153E-2</v>
          </cell>
          <cell r="AE181">
            <v>7.9657000000000006E-2</v>
          </cell>
          <cell r="AF181">
            <v>8.1800999999999999E-2</v>
          </cell>
        </row>
        <row r="182">
          <cell r="T182">
            <v>1982</v>
          </cell>
          <cell r="U182">
            <v>8.5865999999999998E-2</v>
          </cell>
          <cell r="V182">
            <v>8.924E-2</v>
          </cell>
          <cell r="W182">
            <v>9.2498999999999998E-2</v>
          </cell>
          <cell r="X182">
            <v>9.7512000000000001E-2</v>
          </cell>
          <cell r="Y182">
            <v>0.102993</v>
          </cell>
          <cell r="Z182">
            <v>0.10795399999999999</v>
          </cell>
          <cell r="AA182">
            <v>0.11351700000000001</v>
          </cell>
          <cell r="AB182">
            <v>0.12625600000000001</v>
          </cell>
          <cell r="AC182">
            <v>0.132995</v>
          </cell>
          <cell r="AD182">
            <v>0.13988999999999999</v>
          </cell>
          <cell r="AE182">
            <v>0.14696300000000001</v>
          </cell>
          <cell r="AF182">
            <v>0.162656</v>
          </cell>
        </row>
        <row r="183">
          <cell r="T183">
            <v>1983</v>
          </cell>
          <cell r="U183">
            <v>0.18035499999999999</v>
          </cell>
          <cell r="V183">
            <v>0.19003400000000001</v>
          </cell>
          <cell r="W183">
            <v>0.19923199999999999</v>
          </cell>
          <cell r="X183">
            <v>0.21184600000000001</v>
          </cell>
          <cell r="Y183">
            <v>0.22103400000000001</v>
          </cell>
          <cell r="Z183">
            <v>0.229404</v>
          </cell>
          <cell r="AA183">
            <v>0.24074599999999999</v>
          </cell>
          <cell r="AB183">
            <v>0.25009100000000001</v>
          </cell>
          <cell r="AC183">
            <v>0.25778699999999999</v>
          </cell>
          <cell r="AD183">
            <v>0.26634099999999999</v>
          </cell>
          <cell r="AE183">
            <v>0.28198299999999998</v>
          </cell>
          <cell r="AF183">
            <v>0.294047</v>
          </cell>
        </row>
        <row r="184">
          <cell r="T184">
            <v>1984</v>
          </cell>
          <cell r="U184">
            <v>0.31272800000000001</v>
          </cell>
          <cell r="V184">
            <v>0.32923200000000002</v>
          </cell>
          <cell r="W184">
            <v>0.343304</v>
          </cell>
          <cell r="X184">
            <v>0.35815599999999997</v>
          </cell>
          <cell r="Y184">
            <v>0.37003200000000003</v>
          </cell>
          <cell r="Z184">
            <v>0.38342300000000001</v>
          </cell>
          <cell r="AA184">
            <v>0.39599299999999998</v>
          </cell>
          <cell r="AB184">
            <v>0.40724900000000003</v>
          </cell>
          <cell r="AC184">
            <v>0.41937999999999998</v>
          </cell>
          <cell r="AD184">
            <v>0.43403399999999998</v>
          </cell>
          <cell r="AE184">
            <v>0.44892900000000002</v>
          </cell>
          <cell r="AF184">
            <v>0.46799600000000002</v>
          </cell>
        </row>
        <row r="185">
          <cell r="T185">
            <v>1985</v>
          </cell>
          <cell r="U185">
            <v>0.50271100000000002</v>
          </cell>
          <cell r="V185">
            <v>0.52359599999999995</v>
          </cell>
          <cell r="W185">
            <v>0.54388499999999995</v>
          </cell>
          <cell r="X185">
            <v>0.56062100000000004</v>
          </cell>
          <cell r="Y185">
            <v>0.57390200000000002</v>
          </cell>
          <cell r="Z185">
            <v>0.58827600000000002</v>
          </cell>
          <cell r="AA185">
            <v>0.60876300000000005</v>
          </cell>
          <cell r="AB185">
            <v>0.63537699999999997</v>
          </cell>
          <cell r="AC185">
            <v>0.66075200000000001</v>
          </cell>
          <cell r="AD185">
            <v>0.68585200000000002</v>
          </cell>
          <cell r="AE185">
            <v>0.71749499999999999</v>
          </cell>
          <cell r="AF185">
            <v>0.76634000000000002</v>
          </cell>
        </row>
        <row r="186">
          <cell r="T186">
            <v>1986</v>
          </cell>
          <cell r="U186">
            <v>0.83409199999999994</v>
          </cell>
          <cell r="V186">
            <v>0.871174</v>
          </cell>
          <cell r="W186">
            <v>0.91166700000000001</v>
          </cell>
          <cell r="X186">
            <v>0.95926299999999998</v>
          </cell>
          <cell r="Y186">
            <v>1.01257</v>
          </cell>
          <cell r="Z186">
            <v>1.0775669999999999</v>
          </cell>
          <cell r="AA186">
            <v>1.1313329999999999</v>
          </cell>
          <cell r="AB186">
            <v>1.2215309999999999</v>
          </cell>
          <cell r="AC186">
            <v>1.2948120000000001</v>
          </cell>
          <cell r="AD186">
            <v>1.368824</v>
          </cell>
          <cell r="AE186">
            <v>1.4613039999999999</v>
          </cell>
          <cell r="AF186">
            <v>1.576735</v>
          </cell>
        </row>
        <row r="187">
          <cell r="T187">
            <v>1987</v>
          </cell>
          <cell r="U187">
            <v>1.7044010000000001</v>
          </cell>
          <cell r="V187">
            <v>1.827386</v>
          </cell>
          <cell r="W187">
            <v>1.948153</v>
          </cell>
          <cell r="X187">
            <v>2.1186060000000002</v>
          </cell>
          <cell r="Y187">
            <v>2.2783250000000002</v>
          </cell>
          <cell r="Z187">
            <v>2.443146</v>
          </cell>
          <cell r="AA187">
            <v>2.641022</v>
          </cell>
          <cell r="AB187">
            <v>2.8568720000000001</v>
          </cell>
          <cell r="AC187">
            <v>3.0450810000000001</v>
          </cell>
          <cell r="AD187">
            <v>3.298845</v>
          </cell>
          <cell r="AE187">
            <v>3.560511</v>
          </cell>
          <cell r="AF187">
            <v>4.086392</v>
          </cell>
        </row>
        <row r="188">
          <cell r="T188">
            <v>1988</v>
          </cell>
          <cell r="U188">
            <v>4.7182459999999997</v>
          </cell>
          <cell r="V188">
            <v>5.111783</v>
          </cell>
          <cell r="W188">
            <v>5.3735470000000003</v>
          </cell>
          <cell r="X188">
            <v>5.5389410000000003</v>
          </cell>
          <cell r="Y188">
            <v>5.646109</v>
          </cell>
          <cell r="Z188">
            <v>5.7612920000000001</v>
          </cell>
          <cell r="AA188">
            <v>5.8574570000000001</v>
          </cell>
          <cell r="AB188">
            <v>5.9113429999999996</v>
          </cell>
          <cell r="AC188">
            <v>5.9451390000000002</v>
          </cell>
          <cell r="AD188">
            <v>5.9904859999999998</v>
          </cell>
          <cell r="AE188">
            <v>6.0706540000000002</v>
          </cell>
          <cell r="AF188">
            <v>6.1973159999999998</v>
          </cell>
        </row>
        <row r="189">
          <cell r="T189">
            <v>1989</v>
          </cell>
          <cell r="U189">
            <v>6.349024</v>
          </cell>
          <cell r="V189">
            <v>6.4351839999999996</v>
          </cell>
          <cell r="W189">
            <v>6.5049450000000002</v>
          </cell>
          <cell r="X189">
            <v>6.6022239999999996</v>
          </cell>
          <cell r="Y189">
            <v>6.6930990000000001</v>
          </cell>
          <cell r="Z189">
            <v>6.7743849999999997</v>
          </cell>
          <cell r="AA189">
            <v>6.8421479999999999</v>
          </cell>
          <cell r="AB189">
            <v>6.9073330000000004</v>
          </cell>
          <cell r="AC189">
            <v>6.9733929999999997</v>
          </cell>
          <cell r="AD189">
            <v>7.0765250000000002</v>
          </cell>
          <cell r="AE189">
            <v>7.1758550000000003</v>
          </cell>
          <cell r="AF189">
            <v>7.4180299999999999</v>
          </cell>
        </row>
        <row r="190">
          <cell r="T190">
            <v>1990</v>
          </cell>
          <cell r="U190">
            <v>7.7760369999999996</v>
          </cell>
          <cell r="V190">
            <v>7.9521199999999999</v>
          </cell>
          <cell r="W190">
            <v>8.0923099999999994</v>
          </cell>
          <cell r="X190">
            <v>8.2154720000000001</v>
          </cell>
          <cell r="Y190">
            <v>8.3588380000000004</v>
          </cell>
          <cell r="Z190">
            <v>8.5429390000000005</v>
          </cell>
          <cell r="AA190">
            <v>8.6987349999999992</v>
          </cell>
          <cell r="AB190">
            <v>8.8469499999999996</v>
          </cell>
          <cell r="AC190">
            <v>8.9730609999999995</v>
          </cell>
          <cell r="AD190">
            <v>9.1020599999999998</v>
          </cell>
          <cell r="AE190">
            <v>9.3437230000000007</v>
          </cell>
          <cell r="AF190">
            <v>9.6382139999999996</v>
          </cell>
        </row>
        <row r="191">
          <cell r="T191">
            <v>1991</v>
          </cell>
          <cell r="U191">
            <v>9.8838799999999996</v>
          </cell>
          <cell r="V191">
            <v>10.056425000000001</v>
          </cell>
          <cell r="W191">
            <v>10.19984</v>
          </cell>
          <cell r="X191">
            <v>10.306687999999999</v>
          </cell>
          <cell r="Y191">
            <v>10.407442</v>
          </cell>
          <cell r="Z191">
            <v>10.516648</v>
          </cell>
          <cell r="AA191">
            <v>10.609584</v>
          </cell>
          <cell r="AB191">
            <v>10.683422999999999</v>
          </cell>
          <cell r="AC191">
            <v>10.789849999999999</v>
          </cell>
          <cell r="AD191">
            <v>10.915343</v>
          </cell>
          <cell r="AE191">
            <v>11.186374000000001</v>
          </cell>
          <cell r="AF191">
            <v>11.449680000000001</v>
          </cell>
        </row>
        <row r="192">
          <cell r="T192">
            <v>1992</v>
          </cell>
          <cell r="U192">
            <v>11.657778</v>
          </cell>
          <cell r="V192">
            <v>11.7959</v>
          </cell>
          <cell r="W192">
            <v>11.915948</v>
          </cell>
          <cell r="X192">
            <v>12.022171</v>
          </cell>
          <cell r="Y192">
            <v>12.101438</v>
          </cell>
          <cell r="Z192">
            <v>12.183344999999999</v>
          </cell>
          <cell r="AA192">
            <v>12.260272000000001</v>
          </cell>
          <cell r="AB192">
            <v>12.335592</v>
          </cell>
          <cell r="AC192">
            <v>12.442897</v>
          </cell>
          <cell r="AD192">
            <v>12.532494</v>
          </cell>
          <cell r="AE192">
            <v>12.636620000000001</v>
          </cell>
          <cell r="AF192">
            <v>12.816553000000001</v>
          </cell>
        </row>
        <row r="193">
          <cell r="T193">
            <v>1993</v>
          </cell>
          <cell r="U193">
            <v>12.977320000000001</v>
          </cell>
          <cell r="V193">
            <v>13.083345</v>
          </cell>
          <cell r="W193">
            <v>13.159594</v>
          </cell>
          <cell r="X193">
            <v>13.235480000000001</v>
          </cell>
          <cell r="Y193">
            <v>13.311137</v>
          </cell>
          <cell r="Z193">
            <v>13.385797</v>
          </cell>
          <cell r="AA193">
            <v>13.450123</v>
          </cell>
          <cell r="AB193">
            <v>13.522112</v>
          </cell>
          <cell r="AC193">
            <v>13.622261</v>
          </cell>
          <cell r="AD193">
            <v>13.677973</v>
          </cell>
          <cell r="AE193">
            <v>13.738301999999999</v>
          </cell>
          <cell r="AF193">
            <v>13.843055</v>
          </cell>
        </row>
        <row r="194">
          <cell r="T194">
            <v>1994</v>
          </cell>
          <cell r="U194">
            <v>13.950374999999999</v>
          </cell>
          <cell r="V194">
            <v>14.022124</v>
          </cell>
          <cell r="W194">
            <v>14.094225</v>
          </cell>
          <cell r="X194">
            <v>14.163251000000001</v>
          </cell>
          <cell r="Y194">
            <v>14.231681999999999</v>
          </cell>
          <cell r="Z194">
            <v>14.302894999999999</v>
          </cell>
          <cell r="AA194">
            <v>14.366327</v>
          </cell>
          <cell r="AB194">
            <v>14.433287</v>
          </cell>
          <cell r="AC194">
            <v>14.535937000000001</v>
          </cell>
          <cell r="AD194">
            <v>14.612245</v>
          </cell>
          <cell r="AE194">
            <v>14.690360999999999</v>
          </cell>
          <cell r="AF194">
            <v>14.819203999999999</v>
          </cell>
        </row>
        <row r="195">
          <cell r="T195">
            <v>1995</v>
          </cell>
          <cell r="U195">
            <v>15.376991</v>
          </cell>
          <cell r="V195">
            <v>16.028707000000001</v>
          </cell>
          <cell r="W195">
            <v>16.973617000000001</v>
          </cell>
          <cell r="X195">
            <v>18.326132999999999</v>
          </cell>
          <cell r="Y195">
            <v>19.092089999999999</v>
          </cell>
          <cell r="Z195">
            <v>19.698024</v>
          </cell>
          <cell r="AA195">
            <v>20.099588000000001</v>
          </cell>
          <cell r="AB195">
            <v>20.432981000000002</v>
          </cell>
          <cell r="AC195">
            <v>20.855643000000001</v>
          </cell>
          <cell r="AD195">
            <v>21.284762000000001</v>
          </cell>
          <cell r="AE195">
            <v>21.809608000000001</v>
          </cell>
          <cell r="AF195">
            <v>22.520167000000001</v>
          </cell>
        </row>
        <row r="196">
          <cell r="T196">
            <v>1996</v>
          </cell>
          <cell r="U196">
            <v>23.329754000000001</v>
          </cell>
          <cell r="V196">
            <v>23.874262000000002</v>
          </cell>
          <cell r="W196">
            <v>24.399826000000001</v>
          </cell>
          <cell r="X196">
            <v>25.093450000000001</v>
          </cell>
          <cell r="Y196">
            <v>25.550841999999999</v>
          </cell>
          <cell r="Z196">
            <v>25.966902000000001</v>
          </cell>
          <cell r="AA196">
            <v>26.336030999999998</v>
          </cell>
          <cell r="AB196">
            <v>26.686071999999999</v>
          </cell>
          <cell r="AC196">
            <v>27.112750999999999</v>
          </cell>
          <cell r="AD196">
            <v>27.451167999999999</v>
          </cell>
          <cell r="AE196">
            <v>27.867083000000001</v>
          </cell>
          <cell r="AF196">
            <v>28.759336000000001</v>
          </cell>
        </row>
        <row r="197">
          <cell r="T197">
            <v>1997</v>
          </cell>
          <cell r="U197">
            <v>29.498885999999999</v>
          </cell>
          <cell r="V197">
            <v>29.994598</v>
          </cell>
          <cell r="W197">
            <v>30.367889000000002</v>
          </cell>
          <cell r="X197">
            <v>30.695972000000001</v>
          </cell>
          <cell r="Y197">
            <v>30.976119000000001</v>
          </cell>
          <cell r="Z197">
            <v>31.250957</v>
          </cell>
          <cell r="AA197">
            <v>31.523211</v>
          </cell>
          <cell r="AB197">
            <v>31.803502000000002</v>
          </cell>
          <cell r="AC197">
            <v>32.199612999999999</v>
          </cell>
          <cell r="AD197">
            <v>32.456941</v>
          </cell>
          <cell r="AE197">
            <v>32.820042000000001</v>
          </cell>
          <cell r="AF197">
            <v>33.279874999999997</v>
          </cell>
        </row>
        <row r="198">
          <cell r="T198">
            <v>1998</v>
          </cell>
          <cell r="U198">
            <v>34.003923999999998</v>
          </cell>
          <cell r="V198">
            <v>34.599238</v>
          </cell>
          <cell r="W198">
            <v>35.004533000000002</v>
          </cell>
          <cell r="X198">
            <v>35.332042000000001</v>
          </cell>
          <cell r="Y198">
            <v>35.613481</v>
          </cell>
          <cell r="Z198">
            <v>36.034419999999997</v>
          </cell>
          <cell r="AA198">
            <v>36.381878</v>
          </cell>
          <cell r="AB198">
            <v>36.731631999999998</v>
          </cell>
          <cell r="AC198">
            <v>37.327376000000001</v>
          </cell>
          <cell r="AD198">
            <v>37.862268999999998</v>
          </cell>
          <cell r="AE198">
            <v>38.532786000000002</v>
          </cell>
          <cell r="AF198">
            <v>39.472974000000001</v>
          </cell>
        </row>
        <row r="199">
          <cell r="T199">
            <v>1999</v>
          </cell>
          <cell r="U199">
            <v>40.469769999999997</v>
          </cell>
          <cell r="V199">
            <v>41.013643000000002</v>
          </cell>
          <cell r="W199">
            <v>41.394683999999998</v>
          </cell>
          <cell r="X199">
            <v>41.774577000000001</v>
          </cell>
          <cell r="Y199">
            <v>42.025877000000001</v>
          </cell>
          <cell r="Z199">
            <v>42.302005999999999</v>
          </cell>
          <cell r="AA199">
            <v>42.581580000000002</v>
          </cell>
          <cell r="AB199">
            <v>42.821255000000001</v>
          </cell>
          <cell r="AC199">
            <v>43.235017999999997</v>
          </cell>
          <cell r="AD199">
            <v>43.508851</v>
          </cell>
          <cell r="AE199">
            <v>43.895775999999998</v>
          </cell>
          <cell r="AF199">
            <v>44.335515999999998</v>
          </cell>
        </row>
        <row r="200">
          <cell r="T200">
            <v>2000</v>
          </cell>
          <cell r="U200">
            <v>44.93083</v>
          </cell>
          <cell r="V200">
            <v>45.32938</v>
          </cell>
          <cell r="W200">
            <v>45.580680999999998</v>
          </cell>
          <cell r="X200">
            <v>45.840018000000001</v>
          </cell>
          <cell r="Y200">
            <v>46.011378999999998</v>
          </cell>
          <cell r="Z200">
            <v>46.283920000000002</v>
          </cell>
          <cell r="AA200">
            <v>46.464466000000002</v>
          </cell>
          <cell r="AB200">
            <v>46.719785000000002</v>
          </cell>
          <cell r="AC200">
            <v>47.061072000000003</v>
          </cell>
          <cell r="AD200">
            <v>47.385136000000003</v>
          </cell>
          <cell r="AE200">
            <v>47.790287999999997</v>
          </cell>
          <cell r="AF200">
            <v>48.307670999999999</v>
          </cell>
        </row>
        <row r="201">
          <cell r="T201">
            <v>2001</v>
          </cell>
          <cell r="U201">
            <v>48.575476000000002</v>
          </cell>
          <cell r="V201">
            <v>48.543328000000002</v>
          </cell>
          <cell r="W201">
            <v>48.850887999999998</v>
          </cell>
          <cell r="X201">
            <v>49.097309000000003</v>
          </cell>
          <cell r="Y201">
            <v>49.209969999999998</v>
          </cell>
          <cell r="Z201">
            <v>49.326363999999998</v>
          </cell>
          <cell r="AA201">
            <v>49.198202000000002</v>
          </cell>
          <cell r="AB201">
            <v>49.489688000000001</v>
          </cell>
          <cell r="AC201">
            <v>49.950381</v>
          </cell>
          <cell r="AD201">
            <v>50.176135000000002</v>
          </cell>
          <cell r="AE201">
            <v>50.365149000000002</v>
          </cell>
          <cell r="AF201">
            <v>50.434899000000001</v>
          </cell>
        </row>
        <row r="202">
          <cell r="T202">
            <v>2002</v>
          </cell>
          <cell r="U202">
            <v>50.900472000000001</v>
          </cell>
          <cell r="V202">
            <v>50.867750000000001</v>
          </cell>
          <cell r="W202">
            <v>51.127948000000004</v>
          </cell>
          <cell r="X202">
            <v>51.407235</v>
          </cell>
          <cell r="Y202">
            <v>51.511429</v>
          </cell>
          <cell r="Z202">
            <v>51.762585999999999</v>
          </cell>
          <cell r="AA202">
            <v>51.911180999999999</v>
          </cell>
          <cell r="AB202">
            <v>52.108559999999997</v>
          </cell>
          <cell r="AC202">
            <v>52.421984000000002</v>
          </cell>
          <cell r="AD202">
            <v>52.653036</v>
          </cell>
          <cell r="AE202">
            <v>53.078876999999999</v>
          </cell>
          <cell r="AF202">
            <v>53.309930000000001</v>
          </cell>
        </row>
        <row r="203">
          <cell r="T203">
            <v>2003</v>
          </cell>
          <cell r="U203">
            <v>53.525441000000001</v>
          </cell>
          <cell r="V203">
            <v>53.674121999999997</v>
          </cell>
          <cell r="W203">
            <v>54.012929999999997</v>
          </cell>
          <cell r="X203">
            <v>54.105144000000003</v>
          </cell>
          <cell r="Y203">
            <v>53.93056</v>
          </cell>
          <cell r="Z203">
            <v>53.975112000000003</v>
          </cell>
          <cell r="AA203">
            <v>54.053339000000001</v>
          </cell>
          <cell r="AB203">
            <v>54.215490000000003</v>
          </cell>
          <cell r="AC203">
            <v>54.538238</v>
          </cell>
          <cell r="AD203">
            <v>54.738207000000003</v>
          </cell>
          <cell r="AE203">
            <v>55.192542000000003</v>
          </cell>
          <cell r="AF203">
            <v>55.429811000000001</v>
          </cell>
        </row>
        <row r="204">
          <cell r="T204">
            <v>2004</v>
          </cell>
          <cell r="U204">
            <v>55.774317000000003</v>
          </cell>
          <cell r="V204">
            <v>56.107945000000001</v>
          </cell>
          <cell r="W204">
            <v>56.298071</v>
          </cell>
          <cell r="X204">
            <v>56.383032</v>
          </cell>
          <cell r="Y204">
            <v>56.241602999999998</v>
          </cell>
          <cell r="Z204">
            <v>56.331744999999998</v>
          </cell>
          <cell r="AA204">
            <v>56.479390000000002</v>
          </cell>
          <cell r="AB204">
            <v>56.828040999999999</v>
          </cell>
          <cell r="AC204">
            <v>57.297916999999998</v>
          </cell>
          <cell r="AD204">
            <v>57.694747</v>
          </cell>
          <cell r="AE204">
            <v>58.186898999999997</v>
          </cell>
          <cell r="AF204">
            <v>58.307088</v>
          </cell>
        </row>
        <row r="205">
          <cell r="T205">
            <v>2005</v>
          </cell>
          <cell r="U205">
            <v>58.309159999999999</v>
          </cell>
          <cell r="V205">
            <v>58.503430999999999</v>
          </cell>
          <cell r="W205">
            <v>58.767121000000003</v>
          </cell>
          <cell r="X205">
            <v>58.976415000000003</v>
          </cell>
          <cell r="Y205">
            <v>58.828251000000002</v>
          </cell>
          <cell r="Z205">
            <v>58.771782999999999</v>
          </cell>
          <cell r="AA205">
            <v>59.001800000000003</v>
          </cell>
          <cell r="AB205">
            <v>59.072254999999998</v>
          </cell>
          <cell r="AC205">
            <v>59.309005999999997</v>
          </cell>
          <cell r="AD205">
            <v>59.45458</v>
          </cell>
          <cell r="AE205">
            <v>59.882492999999997</v>
          </cell>
          <cell r="AF205">
            <v>60.250312000000001</v>
          </cell>
        </row>
        <row r="206">
          <cell r="T206">
            <v>2006</v>
          </cell>
          <cell r="U206">
            <v>60.603625999999998</v>
          </cell>
          <cell r="V206">
            <v>60.696357999999996</v>
          </cell>
          <cell r="W206">
            <v>60.772511999999999</v>
          </cell>
          <cell r="X206">
            <v>60.861617000000003</v>
          </cell>
          <cell r="Y206">
            <v>60.590674999999997</v>
          </cell>
          <cell r="Z206">
            <v>60.642997999999999</v>
          </cell>
          <cell r="AA206">
            <v>60.809294000000001</v>
          </cell>
          <cell r="AB206">
            <v>61.119608999999997</v>
          </cell>
          <cell r="AC206">
            <v>61.736612000000001</v>
          </cell>
          <cell r="AD206">
            <v>62.006518999999997</v>
          </cell>
          <cell r="AE206">
            <v>62.331856999999999</v>
          </cell>
          <cell r="AF206">
            <v>62.692424000000003</v>
          </cell>
        </row>
        <row r="207">
          <cell r="T207">
            <v>2007</v>
          </cell>
          <cell r="U207">
            <v>63.016207999999999</v>
          </cell>
          <cell r="V207">
            <v>63.192346999999998</v>
          </cell>
          <cell r="W207">
            <v>63.329113</v>
          </cell>
          <cell r="X207">
            <v>63.291294999999998</v>
          </cell>
          <cell r="Y207">
            <v>62.982534000000001</v>
          </cell>
          <cell r="Z207">
            <v>63.058169999999997</v>
          </cell>
          <cell r="AA207">
            <v>63.326005000000002</v>
          </cell>
          <cell r="AB207">
            <v>63.583995999999999</v>
          </cell>
          <cell r="AC207">
            <v>64.077703</v>
          </cell>
          <cell r="AD207">
            <v>64.327404999999999</v>
          </cell>
          <cell r="AE207">
            <v>64.781221000000002</v>
          </cell>
          <cell r="AF207">
            <v>65.049055999999993</v>
          </cell>
        </row>
        <row r="208">
          <cell r="T208">
            <v>2008</v>
          </cell>
          <cell r="U208">
            <v>65.350564000000006</v>
          </cell>
          <cell r="V208">
            <v>65.544833999999994</v>
          </cell>
          <cell r="W208">
            <v>66.019891000000001</v>
          </cell>
          <cell r="X208">
            <v>66.170126999999994</v>
          </cell>
          <cell r="Y208">
            <v>66.098635000000002</v>
          </cell>
          <cell r="Z208">
            <v>66.372168000000002</v>
          </cell>
          <cell r="AA208">
            <v>66.742058999999998</v>
          </cell>
          <cell r="AB208">
            <v>67.127492000000004</v>
          </cell>
          <cell r="AC208">
            <v>67.584935000000002</v>
          </cell>
          <cell r="AD208">
            <v>68.045485999999997</v>
          </cell>
          <cell r="AE208">
            <v>68.818942000000007</v>
          </cell>
          <cell r="AF208">
            <v>69.295552000000001</v>
          </cell>
        </row>
        <row r="209">
          <cell r="T209">
            <v>2009</v>
          </cell>
          <cell r="U209">
            <v>69.456148999999996</v>
          </cell>
          <cell r="V209">
            <v>69.609493999999998</v>
          </cell>
          <cell r="W209">
            <v>70.009950000000003</v>
          </cell>
          <cell r="X209">
            <v>70.254990000000006</v>
          </cell>
          <cell r="Y209">
            <v>70.050358000000003</v>
          </cell>
          <cell r="Z209">
            <v>70.179354000000004</v>
          </cell>
          <cell r="AA209">
            <v>70.370515999999995</v>
          </cell>
          <cell r="AB209">
            <v>70.538883999999996</v>
          </cell>
          <cell r="AC209">
            <v>70.892715999999993</v>
          </cell>
          <cell r="AD209">
            <v>71.107191</v>
          </cell>
          <cell r="AE209">
            <v>71.476045999999997</v>
          </cell>
          <cell r="AF209">
            <v>71.771855000000002</v>
          </cell>
        </row>
        <row r="210">
          <cell r="T210">
            <v>2010</v>
          </cell>
          <cell r="U210">
            <v>72.552046000000004</v>
          </cell>
          <cell r="V210">
            <v>72.971671000000001</v>
          </cell>
          <cell r="W210">
            <v>73.489725000000007</v>
          </cell>
          <cell r="X210">
            <v>73.255565000000004</v>
          </cell>
          <cell r="Y210">
            <v>72.793977999999996</v>
          </cell>
          <cell r="Z210">
            <v>72.771182999999994</v>
          </cell>
          <cell r="AA210">
            <v>72.929190000000006</v>
          </cell>
          <cell r="AB210">
            <v>73.131749999999997</v>
          </cell>
          <cell r="AC210">
            <v>73.515110000000007</v>
          </cell>
          <cell r="AD210">
            <v>73.968925999999996</v>
          </cell>
          <cell r="AE210">
            <v>74.561581000000004</v>
          </cell>
          <cell r="AF210">
            <v>74.930954</v>
          </cell>
        </row>
        <row r="211">
          <cell r="T211">
            <v>2011</v>
          </cell>
          <cell r="U211">
            <v>75.295991000000001</v>
          </cell>
          <cell r="V211">
            <v>75.578460000000007</v>
          </cell>
          <cell r="W211">
            <v>75.723450999999997</v>
          </cell>
          <cell r="X211">
            <v>75.717440999999994</v>
          </cell>
          <cell r="Y211">
            <v>75.159263999999993</v>
          </cell>
          <cell r="Z211">
            <v>75.155507999999998</v>
          </cell>
          <cell r="AA211">
            <v>75.516107000000005</v>
          </cell>
          <cell r="AB211">
            <v>75.635554999999997</v>
          </cell>
          <cell r="AC211">
            <v>75.821112999999997</v>
          </cell>
          <cell r="AD211">
            <v>76.332712000000001</v>
          </cell>
          <cell r="AE211">
            <v>77.158332999999999</v>
          </cell>
          <cell r="AF211">
            <v>77.792384999999996</v>
          </cell>
        </row>
        <row r="212">
          <cell r="T212">
            <v>2012</v>
          </cell>
          <cell r="U212">
            <v>78.343048999999993</v>
          </cell>
          <cell r="V212">
            <v>78.502313999999998</v>
          </cell>
          <cell r="W212">
            <v>78.547388999999995</v>
          </cell>
          <cell r="X212">
            <v>78.300979999999996</v>
          </cell>
          <cell r="Y212">
            <v>78.053819000000004</v>
          </cell>
          <cell r="Z212">
            <v>78.413667000000004</v>
          </cell>
          <cell r="AA212">
            <v>78.853897000000003</v>
          </cell>
          <cell r="AB212">
            <v>79.090540000000004</v>
          </cell>
          <cell r="AC212">
            <v>79.439119000000005</v>
          </cell>
          <cell r="AD212">
            <v>79.841036000000003</v>
          </cell>
          <cell r="AE212">
            <v>80.383437000000001</v>
          </cell>
          <cell r="AF212">
            <v>80.568242999999995</v>
          </cell>
        </row>
        <row r="213">
          <cell r="T213">
            <v>2013</v>
          </cell>
          <cell r="U213">
            <v>80.892781999999997</v>
          </cell>
          <cell r="V213">
            <v>81.290942999999999</v>
          </cell>
          <cell r="W213">
            <v>81.887433000000001</v>
          </cell>
          <cell r="X213">
            <v>81.941523000000004</v>
          </cell>
          <cell r="Y213">
            <v>81.668819999999997</v>
          </cell>
          <cell r="Z213">
            <v>81.619237999999996</v>
          </cell>
          <cell r="AA213">
            <v>81.592192999999995</v>
          </cell>
          <cell r="AB213">
            <v>81.824327999999994</v>
          </cell>
          <cell r="AC213">
            <v>82.132339999999999</v>
          </cell>
          <cell r="AD213">
            <v>82.522987999999998</v>
          </cell>
          <cell r="AE213">
            <v>83.292265</v>
          </cell>
          <cell r="AF213">
            <v>83.770058000000006</v>
          </cell>
        </row>
        <row r="214">
          <cell r="T214">
            <v>2014</v>
          </cell>
          <cell r="U214">
            <v>84.519052000000002</v>
          </cell>
          <cell r="V214">
            <v>84.733157000000006</v>
          </cell>
          <cell r="W214">
            <v>84.965292000000005</v>
          </cell>
          <cell r="X214">
            <v>84.806779000000006</v>
          </cell>
          <cell r="Y214">
            <v>84.535578999999998</v>
          </cell>
          <cell r="Z214">
            <v>84.682072000000005</v>
          </cell>
          <cell r="AA214">
            <v>84.914958999999996</v>
          </cell>
          <cell r="AB214">
            <v>85.219965000000002</v>
          </cell>
          <cell r="AC214">
            <v>85.596339999999998</v>
          </cell>
          <cell r="AD214">
            <v>86.069626</v>
          </cell>
          <cell r="AE214">
            <v>86.763778000000002</v>
          </cell>
          <cell r="AF214">
            <v>87.188984000000005</v>
          </cell>
        </row>
        <row r="215">
          <cell r="T215">
            <v>2015</v>
          </cell>
          <cell r="U215">
            <v>87.110102999999995</v>
          </cell>
          <cell r="V215">
            <v>87.275377000000006</v>
          </cell>
          <cell r="W215">
            <v>87.630717000000004</v>
          </cell>
          <cell r="X215">
            <v>87.403840000000002</v>
          </cell>
          <cell r="Y215">
            <v>86.967365999999998</v>
          </cell>
          <cell r="Z215">
            <v>87.113107999999997</v>
          </cell>
          <cell r="AA215">
            <v>87.240819999999999</v>
          </cell>
          <cell r="AB215">
            <v>87.424875</v>
          </cell>
          <cell r="AC215">
            <v>87.752419000000003</v>
          </cell>
          <cell r="AD215">
            <v>88.203918999999999</v>
          </cell>
          <cell r="AE215">
            <v>88.685468</v>
          </cell>
          <cell r="AF215">
            <v>89.046818000000002</v>
          </cell>
        </row>
        <row r="216">
          <cell r="T216">
            <v>2016</v>
          </cell>
          <cell r="U216">
            <v>89.386381</v>
          </cell>
          <cell r="V216">
            <v>89.777781000000004</v>
          </cell>
          <cell r="W216">
            <v>89.910000999999994</v>
          </cell>
          <cell r="X216">
            <v>89.625277999999994</v>
          </cell>
          <cell r="Y216">
            <v>89.225615000000005</v>
          </cell>
          <cell r="Z216">
            <v>89.324027999999998</v>
          </cell>
          <cell r="AA216">
            <v>89.556914000000006</v>
          </cell>
          <cell r="AB216">
            <v>89.809332999999995</v>
          </cell>
          <cell r="AC216">
            <v>90.357743999999997</v>
          </cell>
          <cell r="AD216">
            <v>90.906154000000001</v>
          </cell>
          <cell r="AE216">
            <v>91.616833999999997</v>
          </cell>
          <cell r="AF216">
            <v>92.039034999999998</v>
          </cell>
        </row>
        <row r="217">
          <cell r="T217">
            <v>2017</v>
          </cell>
          <cell r="U217">
            <v>93.603881999999999</v>
          </cell>
          <cell r="V217">
            <v>94.144779999999997</v>
          </cell>
          <cell r="W217">
            <v>94.722488999999996</v>
          </cell>
          <cell r="X217">
            <v>94.838932999999997</v>
          </cell>
          <cell r="Y217">
            <v>94.725493999999998</v>
          </cell>
          <cell r="Z217">
            <v>94.963639999999998</v>
          </cell>
          <cell r="AA217">
            <v>95.322736000000006</v>
          </cell>
          <cell r="AB217">
            <v>95.793768</v>
          </cell>
          <cell r="AC217">
            <v>96.093514999999996</v>
          </cell>
          <cell r="AD217">
            <v>96.698268999999996</v>
          </cell>
          <cell r="AE217">
            <v>97.695173999999994</v>
          </cell>
          <cell r="AF217">
            <v>98.272882999999993</v>
          </cell>
        </row>
        <row r="218">
          <cell r="T218">
            <v>2018</v>
          </cell>
          <cell r="U218">
            <v>98.795000000000002</v>
          </cell>
          <cell r="V218">
            <v>99.171374</v>
          </cell>
          <cell r="W218">
            <v>99.492157000000006</v>
          </cell>
          <cell r="X218">
            <v>99.154847000000004</v>
          </cell>
          <cell r="Y218">
            <v>98.994079999999997</v>
          </cell>
          <cell r="Z218">
            <v>99.376464999999996</v>
          </cell>
          <cell r="AA218">
            <v>99.909000000000006</v>
          </cell>
          <cell r="AB218">
            <v>100.492</v>
          </cell>
          <cell r="AC218">
            <v>100.917</v>
          </cell>
          <cell r="AD218">
            <v>101.44</v>
          </cell>
          <cell r="AE218">
            <v>102.303</v>
          </cell>
          <cell r="AF218">
            <v>103.02</v>
          </cell>
        </row>
        <row r="219">
          <cell r="T219">
            <v>2019</v>
          </cell>
          <cell r="U219">
            <v>103.108</v>
          </cell>
          <cell r="V219">
            <v>103.07899999999999</v>
          </cell>
          <cell r="W219">
            <v>103.476</v>
          </cell>
          <cell r="X219">
            <v>103.53100000000001</v>
          </cell>
          <cell r="Y219">
            <v>103.233</v>
          </cell>
          <cell r="Z219">
            <v>103.29900000000001</v>
          </cell>
          <cell r="AA219">
            <v>103.687</v>
          </cell>
          <cell r="AB219">
            <v>103.67</v>
          </cell>
          <cell r="AC219">
            <v>103.94199999999999</v>
          </cell>
          <cell r="AD219">
            <v>104.503</v>
          </cell>
          <cell r="AE219">
            <v>105.346</v>
          </cell>
          <cell r="AF219">
            <v>105.934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ISR"/>
      <sheetName val="Calculo IVA"/>
      <sheetName val="Hoja de Ayuda"/>
      <sheetName val="Tabla ISR"/>
      <sheetName val="Saldo a Favor 202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2016"/>
      <sheetName val="BG"/>
      <sheetName val="Aj Anual x Infacion"/>
      <sheetName val="Balanza de Comprobación"/>
      <sheetName val="BG 12"/>
      <sheetName val="Estado de Resultados"/>
      <sheetName val="Depc"/>
      <sheetName val="Depn 2014"/>
      <sheetName val="SUELDOS NO DED EXENTOS"/>
      <sheetName val="Conc Ing"/>
      <sheetName val="Con Deducc"/>
      <sheetName val="ISR del Ejercicio"/>
      <sheetName val="PTU"/>
      <sheetName val="PAGO MINERIA"/>
      <sheetName val="Conc Fis - Cont"/>
      <sheetName val="Costo de Vta"/>
      <sheetName val="Edo Res Cont Fis"/>
      <sheetName val="Coef de Util"/>
      <sheetName val="Dividendos..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A10" t="str">
            <v>CLIENTES</v>
          </cell>
        </row>
        <row r="11">
          <cell r="A11" t="str">
            <v xml:space="preserve">DEUDORES DIVERSOS                             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spacho SESC" id="{5BF36F2C-5E9D-4596-AB0C-717A7EBA7A9B}" userId="d2c1b1a9a5e68888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9" dT="2025-02-06T20:53:58.94" personId="{5BF36F2C-5E9D-4596-AB0C-717A7EBA7A9B}" id="{CEC3B7AF-36EB-48DB-A278-D4296AD41C64}">
    <text xml:space="preserve">Es correcto
</text>
  </threadedComment>
  <threadedComment ref="M49" dT="2025-02-06T21:19:36.44" personId="{5BF36F2C-5E9D-4596-AB0C-717A7EBA7A9B}" id="{CEA355C0-5A76-430A-8FB3-CC4965F33FA1}">
    <text>Es correcto</text>
  </threadedComment>
  <threadedComment ref="O84" dT="2025-02-06T21:19:47.01" personId="{5BF36F2C-5E9D-4596-AB0C-717A7EBA7A9B}" id="{9E078D95-4F22-4812-BDD7-B6585A167C28}">
    <text>Es correcto</text>
  </threadedComment>
  <threadedComment ref="O84" dT="2025-02-06T21:33:21.27" personId="{5BF36F2C-5E9D-4596-AB0C-717A7EBA7A9B}" id="{7BED6DF9-FD36-4B68-97D9-EDBF875765CC}" parentId="{9E078D95-4F22-4812-BDD7-B6585A167C28}">
    <text>Dos prestamos uno por 300,000 USD y otro por 155,000 USD</text>
  </threadedComment>
</ThreadedComment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H242"/>
  <sheetViews>
    <sheetView topLeftCell="A185" workbookViewId="0">
      <selection activeCell="A84" sqref="A84"/>
    </sheetView>
  </sheetViews>
  <sheetFormatPr baseColWidth="10" defaultColWidth="9.140625" defaultRowHeight="15" x14ac:dyDescent="0.25"/>
  <cols>
    <col min="1" max="1" width="13.7109375" style="325" customWidth="1"/>
    <col min="2" max="2" width="31.2851562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795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223577.36</v>
      </c>
      <c r="D9" s="333" t="s">
        <v>37</v>
      </c>
      <c r="E9" s="332">
        <v>1767479.85</v>
      </c>
      <c r="F9" s="332">
        <v>1757130.28</v>
      </c>
      <c r="G9" s="332">
        <v>233926.93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178089.2</v>
      </c>
      <c r="D10" s="330" t="s">
        <v>37</v>
      </c>
      <c r="E10" s="335">
        <v>427400.13</v>
      </c>
      <c r="F10" s="335">
        <v>538822.62</v>
      </c>
      <c r="G10" s="335">
        <v>66666.710000000006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45488.160000000003</v>
      </c>
      <c r="D11" s="330" t="s">
        <v>37</v>
      </c>
      <c r="E11" s="335">
        <v>1340079.72</v>
      </c>
      <c r="F11" s="335">
        <v>1218307.6599999999</v>
      </c>
      <c r="G11" s="335">
        <v>167260.22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439653.16</v>
      </c>
      <c r="D13" s="333" t="s">
        <v>37</v>
      </c>
      <c r="E13" s="332">
        <v>1829376.24</v>
      </c>
      <c r="F13" s="332">
        <v>1498006.88</v>
      </c>
      <c r="G13" s="332">
        <v>771022.52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4568.6400000000003</v>
      </c>
      <c r="D14" s="330" t="s">
        <v>37</v>
      </c>
      <c r="E14" s="335">
        <v>1685.12</v>
      </c>
      <c r="F14" s="335">
        <v>34.799999999999997</v>
      </c>
      <c r="G14" s="335">
        <v>6218.96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72611.67</v>
      </c>
      <c r="D15" s="330" t="s">
        <v>37</v>
      </c>
      <c r="E15" s="335">
        <v>28651.58</v>
      </c>
      <c r="F15" s="335">
        <v>558.39</v>
      </c>
      <c r="G15" s="335">
        <v>100704.86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21456.35</v>
      </c>
      <c r="D16" s="330" t="s">
        <v>37</v>
      </c>
      <c r="E16" s="335">
        <v>105786.32</v>
      </c>
      <c r="F16" s="335">
        <v>88617.01</v>
      </c>
      <c r="G16" s="335">
        <v>38625.660000000003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341016.5</v>
      </c>
      <c r="D17" s="330" t="s">
        <v>37</v>
      </c>
      <c r="E17" s="335">
        <v>1693253.22</v>
      </c>
      <c r="F17" s="335">
        <v>1408796.68</v>
      </c>
      <c r="G17" s="335">
        <v>625473.04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224750</v>
      </c>
      <c r="D23" s="333" t="s">
        <v>37</v>
      </c>
      <c r="E23" s="332">
        <v>363567.66</v>
      </c>
      <c r="F23" s="332">
        <v>17400</v>
      </c>
      <c r="G23" s="332">
        <v>570917.66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207350</v>
      </c>
      <c r="D24" s="330" t="s">
        <v>37</v>
      </c>
      <c r="E24" s="335">
        <v>321126.65999999997</v>
      </c>
      <c r="F24" s="335">
        <v>0</v>
      </c>
      <c r="G24" s="335">
        <v>528476.66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207350</v>
      </c>
      <c r="D25" s="330" t="s">
        <v>37</v>
      </c>
      <c r="E25" s="335">
        <v>321126.65999999997</v>
      </c>
      <c r="F25" s="335">
        <v>0</v>
      </c>
      <c r="G25" s="335">
        <v>528476.66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17400</v>
      </c>
      <c r="D26" s="330" t="s">
        <v>37</v>
      </c>
      <c r="E26" s="335">
        <v>17400</v>
      </c>
      <c r="F26" s="335">
        <v>17400</v>
      </c>
      <c r="G26" s="335">
        <v>17400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17400</v>
      </c>
      <c r="D27" s="330" t="s">
        <v>37</v>
      </c>
      <c r="E27" s="335">
        <v>17400</v>
      </c>
      <c r="F27" s="335">
        <v>17400</v>
      </c>
      <c r="G27" s="335">
        <v>17400</v>
      </c>
      <c r="H27" s="330" t="s">
        <v>37</v>
      </c>
    </row>
    <row r="28" spans="1:8" ht="20.100000000000001" customHeight="1" x14ac:dyDescent="0.25">
      <c r="A28" s="334" t="s">
        <v>800</v>
      </c>
      <c r="B28" s="334" t="s">
        <v>513</v>
      </c>
      <c r="C28" s="335">
        <v>0</v>
      </c>
      <c r="D28" s="330" t="s">
        <v>37</v>
      </c>
      <c r="E28" s="335">
        <v>25041</v>
      </c>
      <c r="F28" s="335">
        <v>0</v>
      </c>
      <c r="G28" s="335">
        <v>25041</v>
      </c>
      <c r="H28" s="330" t="s">
        <v>37</v>
      </c>
    </row>
    <row r="29" spans="1:8" ht="20.100000000000001" customHeight="1" x14ac:dyDescent="0.25">
      <c r="A29" s="334" t="s">
        <v>801</v>
      </c>
      <c r="B29" s="334" t="s">
        <v>802</v>
      </c>
      <c r="C29" s="335">
        <v>0</v>
      </c>
      <c r="D29" s="330" t="s">
        <v>37</v>
      </c>
      <c r="E29" s="335">
        <v>25041</v>
      </c>
      <c r="F29" s="335">
        <v>0</v>
      </c>
      <c r="G29" s="335">
        <v>25041</v>
      </c>
      <c r="H29" s="330" t="s">
        <v>37</v>
      </c>
    </row>
    <row r="30" spans="1:8" ht="20.100000000000001" customHeight="1" x14ac:dyDescent="0.25">
      <c r="A30" s="330" t="s">
        <v>37</v>
      </c>
    </row>
    <row r="31" spans="1:8" ht="20.100000000000001" customHeight="1" x14ac:dyDescent="0.25">
      <c r="A31" s="328" t="s">
        <v>385</v>
      </c>
      <c r="B31" s="328" t="s">
        <v>386</v>
      </c>
      <c r="C31" s="332">
        <v>51485.38</v>
      </c>
      <c r="D31" s="333" t="s">
        <v>37</v>
      </c>
      <c r="E31" s="332">
        <v>114549.98</v>
      </c>
      <c r="F31" s="332">
        <v>105816.32000000001</v>
      </c>
      <c r="G31" s="332">
        <v>60219.040000000001</v>
      </c>
      <c r="H31" s="333" t="s">
        <v>37</v>
      </c>
    </row>
    <row r="32" spans="1:8" ht="20.100000000000001" customHeight="1" x14ac:dyDescent="0.25">
      <c r="A32" s="334" t="s">
        <v>387</v>
      </c>
      <c r="B32" s="334" t="s">
        <v>378</v>
      </c>
      <c r="C32" s="335">
        <v>46322</v>
      </c>
      <c r="D32" s="330" t="s">
        <v>37</v>
      </c>
      <c r="E32" s="335">
        <v>0</v>
      </c>
      <c r="F32" s="335">
        <v>0</v>
      </c>
      <c r="G32" s="335">
        <v>46322</v>
      </c>
      <c r="H32" s="330" t="s">
        <v>37</v>
      </c>
    </row>
    <row r="33" spans="1:8" ht="20.100000000000001" customHeight="1" x14ac:dyDescent="0.25">
      <c r="A33" s="334" t="s">
        <v>803</v>
      </c>
      <c r="B33" s="334" t="s">
        <v>380</v>
      </c>
      <c r="C33" s="335">
        <v>5722</v>
      </c>
      <c r="D33" s="330" t="s">
        <v>37</v>
      </c>
      <c r="E33" s="335">
        <v>0</v>
      </c>
      <c r="F33" s="335">
        <v>0</v>
      </c>
      <c r="G33" s="335">
        <v>5722</v>
      </c>
      <c r="H33" s="330" t="s">
        <v>37</v>
      </c>
    </row>
    <row r="34" spans="1:8" ht="20.100000000000001" customHeight="1" x14ac:dyDescent="0.25">
      <c r="A34" s="334" t="s">
        <v>388</v>
      </c>
      <c r="B34" s="334" t="s">
        <v>389</v>
      </c>
      <c r="C34" s="335">
        <v>40600</v>
      </c>
      <c r="D34" s="330" t="s">
        <v>37</v>
      </c>
      <c r="E34" s="335">
        <v>0</v>
      </c>
      <c r="F34" s="335">
        <v>0</v>
      </c>
      <c r="G34" s="335">
        <v>40600</v>
      </c>
      <c r="H34" s="330" t="s">
        <v>37</v>
      </c>
    </row>
    <row r="35" spans="1:8" ht="20.100000000000001" customHeight="1" x14ac:dyDescent="0.25">
      <c r="A35" s="334" t="s">
        <v>804</v>
      </c>
      <c r="B35" s="334" t="s">
        <v>503</v>
      </c>
      <c r="C35" s="335">
        <v>0</v>
      </c>
      <c r="D35" s="330" t="s">
        <v>37</v>
      </c>
      <c r="E35" s="335">
        <v>56550</v>
      </c>
      <c r="F35" s="335">
        <v>56550</v>
      </c>
      <c r="G35" s="335">
        <v>0</v>
      </c>
      <c r="H35" s="330" t="s">
        <v>37</v>
      </c>
    </row>
    <row r="36" spans="1:8" ht="20.100000000000001" customHeight="1" x14ac:dyDescent="0.25">
      <c r="A36" s="334" t="s">
        <v>805</v>
      </c>
      <c r="B36" s="334" t="s">
        <v>806</v>
      </c>
      <c r="C36" s="335">
        <v>0</v>
      </c>
      <c r="D36" s="330" t="s">
        <v>37</v>
      </c>
      <c r="E36" s="335">
        <v>56550</v>
      </c>
      <c r="F36" s="335">
        <v>56550</v>
      </c>
      <c r="G36" s="335">
        <v>0</v>
      </c>
      <c r="H36" s="330" t="s">
        <v>37</v>
      </c>
    </row>
    <row r="37" spans="1:8" ht="20.100000000000001" customHeight="1" x14ac:dyDescent="0.25">
      <c r="A37" s="334" t="s">
        <v>807</v>
      </c>
      <c r="B37" s="334" t="s">
        <v>525</v>
      </c>
      <c r="C37" s="335">
        <v>0</v>
      </c>
      <c r="D37" s="330" t="s">
        <v>37</v>
      </c>
      <c r="E37" s="335">
        <v>48333.32</v>
      </c>
      <c r="F37" s="335">
        <v>48333.32</v>
      </c>
      <c r="G37" s="335">
        <v>0</v>
      </c>
      <c r="H37" s="330" t="s">
        <v>37</v>
      </c>
    </row>
    <row r="38" spans="1:8" ht="20.100000000000001" customHeight="1" x14ac:dyDescent="0.25">
      <c r="A38" s="334" t="s">
        <v>808</v>
      </c>
      <c r="B38" s="334" t="s">
        <v>809</v>
      </c>
      <c r="C38" s="335">
        <v>0</v>
      </c>
      <c r="D38" s="330" t="s">
        <v>37</v>
      </c>
      <c r="E38" s="335">
        <v>48333.32</v>
      </c>
      <c r="F38" s="335">
        <v>48333.32</v>
      </c>
      <c r="G38" s="335">
        <v>0</v>
      </c>
      <c r="H38" s="330" t="s">
        <v>37</v>
      </c>
    </row>
    <row r="39" spans="1:8" ht="20.100000000000001" customHeight="1" x14ac:dyDescent="0.25">
      <c r="A39" s="334" t="s">
        <v>810</v>
      </c>
      <c r="B39" s="334" t="s">
        <v>382</v>
      </c>
      <c r="C39" s="335">
        <v>5163.38</v>
      </c>
      <c r="D39" s="330" t="s">
        <v>37</v>
      </c>
      <c r="E39" s="335">
        <v>9666.66</v>
      </c>
      <c r="F39" s="335">
        <v>933</v>
      </c>
      <c r="G39" s="335">
        <v>13897.04</v>
      </c>
      <c r="H39" s="330" t="s">
        <v>37</v>
      </c>
    </row>
    <row r="40" spans="1:8" ht="20.100000000000001" customHeight="1" x14ac:dyDescent="0.25">
      <c r="A40" s="334" t="s">
        <v>811</v>
      </c>
      <c r="B40" s="334" t="s">
        <v>812</v>
      </c>
      <c r="C40" s="335">
        <v>5163.38</v>
      </c>
      <c r="D40" s="330" t="s">
        <v>37</v>
      </c>
      <c r="E40" s="335">
        <v>0</v>
      </c>
      <c r="F40" s="335">
        <v>933</v>
      </c>
      <c r="G40" s="335">
        <v>4230.38</v>
      </c>
      <c r="H40" s="330" t="s">
        <v>37</v>
      </c>
    </row>
    <row r="41" spans="1:8" ht="20.100000000000001" customHeight="1" x14ac:dyDescent="0.25">
      <c r="A41" s="334" t="s">
        <v>813</v>
      </c>
      <c r="B41" s="334" t="s">
        <v>814</v>
      </c>
      <c r="C41" s="335">
        <v>0</v>
      </c>
      <c r="D41" s="330" t="s">
        <v>37</v>
      </c>
      <c r="E41" s="335">
        <v>9666.66</v>
      </c>
      <c r="F41" s="335">
        <v>0</v>
      </c>
      <c r="G41" s="335">
        <v>9666.66</v>
      </c>
      <c r="H41" s="330" t="s">
        <v>37</v>
      </c>
    </row>
    <row r="42" spans="1:8" ht="20.100000000000001" customHeight="1" x14ac:dyDescent="0.25">
      <c r="A42" s="330" t="s">
        <v>37</v>
      </c>
    </row>
    <row r="43" spans="1:8" ht="20.100000000000001" customHeight="1" x14ac:dyDescent="0.25">
      <c r="A43" s="328" t="s">
        <v>390</v>
      </c>
      <c r="B43" s="328" t="s">
        <v>391</v>
      </c>
      <c r="C43" s="332">
        <v>823987.72</v>
      </c>
      <c r="D43" s="333" t="s">
        <v>37</v>
      </c>
      <c r="E43" s="332">
        <v>1855849.82</v>
      </c>
      <c r="F43" s="332">
        <v>1698993.75</v>
      </c>
      <c r="G43" s="332">
        <v>980843.79</v>
      </c>
      <c r="H43" s="333" t="s">
        <v>37</v>
      </c>
    </row>
    <row r="44" spans="1:8" ht="20.100000000000001" customHeight="1" x14ac:dyDescent="0.25">
      <c r="A44" s="334" t="s">
        <v>392</v>
      </c>
      <c r="B44" s="334" t="s">
        <v>378</v>
      </c>
      <c r="C44" s="335">
        <v>741923.54</v>
      </c>
      <c r="D44" s="330" t="s">
        <v>37</v>
      </c>
      <c r="E44" s="335">
        <v>13882.7</v>
      </c>
      <c r="F44" s="335">
        <v>0</v>
      </c>
      <c r="G44" s="335">
        <v>755806.24</v>
      </c>
      <c r="H44" s="330" t="s">
        <v>37</v>
      </c>
    </row>
    <row r="45" spans="1:8" ht="20.100000000000001" customHeight="1" x14ac:dyDescent="0.25">
      <c r="A45" s="334" t="s">
        <v>815</v>
      </c>
      <c r="B45" s="334" t="s">
        <v>380</v>
      </c>
      <c r="C45" s="335">
        <v>96647.44</v>
      </c>
      <c r="D45" s="330" t="s">
        <v>37</v>
      </c>
      <c r="E45" s="335">
        <v>1714.88</v>
      </c>
      <c r="F45" s="335">
        <v>0</v>
      </c>
      <c r="G45" s="335">
        <v>98362.32</v>
      </c>
      <c r="H45" s="330" t="s">
        <v>37</v>
      </c>
    </row>
    <row r="46" spans="1:8" ht="20.100000000000001" customHeight="1" x14ac:dyDescent="0.25">
      <c r="A46" s="334" t="s">
        <v>393</v>
      </c>
      <c r="B46" s="334" t="s">
        <v>389</v>
      </c>
      <c r="C46" s="335">
        <v>645276.1</v>
      </c>
      <c r="D46" s="330" t="s">
        <v>37</v>
      </c>
      <c r="E46" s="335">
        <v>12167.82</v>
      </c>
      <c r="F46" s="335">
        <v>0</v>
      </c>
      <c r="G46" s="335">
        <v>657443.92000000004</v>
      </c>
      <c r="H46" s="330" t="s">
        <v>37</v>
      </c>
    </row>
    <row r="47" spans="1:8" ht="20.100000000000001" customHeight="1" x14ac:dyDescent="0.25">
      <c r="A47" s="334" t="s">
        <v>816</v>
      </c>
      <c r="B47" s="334" t="s">
        <v>503</v>
      </c>
      <c r="C47" s="335">
        <v>0</v>
      </c>
      <c r="D47" s="330" t="s">
        <v>37</v>
      </c>
      <c r="E47" s="335">
        <v>907389.99</v>
      </c>
      <c r="F47" s="335">
        <v>907389.99</v>
      </c>
      <c r="G47" s="335">
        <v>0</v>
      </c>
      <c r="H47" s="330" t="s">
        <v>37</v>
      </c>
    </row>
    <row r="48" spans="1:8" ht="20.100000000000001" customHeight="1" x14ac:dyDescent="0.25">
      <c r="A48" s="334" t="s">
        <v>817</v>
      </c>
      <c r="B48" s="334" t="s">
        <v>806</v>
      </c>
      <c r="C48" s="335">
        <v>0</v>
      </c>
      <c r="D48" s="330" t="s">
        <v>37</v>
      </c>
      <c r="E48" s="335">
        <v>907389.99</v>
      </c>
      <c r="F48" s="335">
        <v>907389.99</v>
      </c>
      <c r="G48" s="335">
        <v>0</v>
      </c>
      <c r="H48" s="330" t="s">
        <v>37</v>
      </c>
    </row>
    <row r="49" spans="1:8" ht="20.100000000000001" customHeight="1" x14ac:dyDescent="0.25">
      <c r="A49" s="334" t="s">
        <v>818</v>
      </c>
      <c r="B49" s="334" t="s">
        <v>525</v>
      </c>
      <c r="C49" s="335">
        <v>0</v>
      </c>
      <c r="D49" s="330" t="s">
        <v>37</v>
      </c>
      <c r="E49" s="335">
        <v>776399.87</v>
      </c>
      <c r="F49" s="335">
        <v>776399.87</v>
      </c>
      <c r="G49" s="335">
        <v>0</v>
      </c>
      <c r="H49" s="330" t="s">
        <v>37</v>
      </c>
    </row>
    <row r="50" spans="1:8" ht="20.100000000000001" customHeight="1" x14ac:dyDescent="0.25">
      <c r="A50" s="334" t="s">
        <v>819</v>
      </c>
      <c r="B50" s="334" t="s">
        <v>809</v>
      </c>
      <c r="C50" s="335">
        <v>0</v>
      </c>
      <c r="D50" s="330" t="s">
        <v>37</v>
      </c>
      <c r="E50" s="335">
        <v>776399.87</v>
      </c>
      <c r="F50" s="335">
        <v>776399.87</v>
      </c>
      <c r="G50" s="335">
        <v>0</v>
      </c>
      <c r="H50" s="330" t="s">
        <v>37</v>
      </c>
    </row>
    <row r="51" spans="1:8" ht="20.100000000000001" customHeight="1" x14ac:dyDescent="0.25">
      <c r="A51" s="334" t="s">
        <v>820</v>
      </c>
      <c r="B51" s="334" t="s">
        <v>382</v>
      </c>
      <c r="C51" s="335">
        <v>82064.179999999993</v>
      </c>
      <c r="D51" s="330" t="s">
        <v>37</v>
      </c>
      <c r="E51" s="335">
        <v>158177.26</v>
      </c>
      <c r="F51" s="335">
        <v>15203.89</v>
      </c>
      <c r="G51" s="335">
        <v>225037.55</v>
      </c>
      <c r="H51" s="330" t="s">
        <v>37</v>
      </c>
    </row>
    <row r="52" spans="1:8" ht="20.100000000000001" customHeight="1" x14ac:dyDescent="0.25">
      <c r="A52" s="334" t="s">
        <v>821</v>
      </c>
      <c r="B52" s="334" t="s">
        <v>822</v>
      </c>
      <c r="C52" s="335">
        <v>82064.179999999993</v>
      </c>
      <c r="D52" s="330" t="s">
        <v>37</v>
      </c>
      <c r="E52" s="335">
        <v>1643.1</v>
      </c>
      <c r="F52" s="335">
        <v>15203.89</v>
      </c>
      <c r="G52" s="335">
        <v>68503.39</v>
      </c>
      <c r="H52" s="330" t="s">
        <v>37</v>
      </c>
    </row>
    <row r="53" spans="1:8" ht="20.100000000000001" customHeight="1" x14ac:dyDescent="0.25">
      <c r="A53" s="334" t="s">
        <v>823</v>
      </c>
      <c r="B53" s="334" t="s">
        <v>814</v>
      </c>
      <c r="C53" s="335">
        <v>0</v>
      </c>
      <c r="D53" s="330" t="s">
        <v>37</v>
      </c>
      <c r="E53" s="335">
        <v>156534.16</v>
      </c>
      <c r="F53" s="335">
        <v>0</v>
      </c>
      <c r="G53" s="335">
        <v>156534.16</v>
      </c>
      <c r="H53" s="330" t="s">
        <v>37</v>
      </c>
    </row>
    <row r="54" spans="1:8" ht="20.100000000000001" customHeight="1" x14ac:dyDescent="0.25">
      <c r="A54" s="330" t="s">
        <v>37</v>
      </c>
    </row>
    <row r="55" spans="1:8" ht="20.100000000000001" customHeight="1" x14ac:dyDescent="0.25">
      <c r="A55" s="328" t="s">
        <v>394</v>
      </c>
      <c r="B55" s="328" t="s">
        <v>395</v>
      </c>
      <c r="C55" s="332">
        <v>808206</v>
      </c>
      <c r="D55" s="333" t="s">
        <v>37</v>
      </c>
      <c r="E55" s="332">
        <v>133200.12</v>
      </c>
      <c r="F55" s="332">
        <v>248688.12</v>
      </c>
      <c r="G55" s="332">
        <v>692718</v>
      </c>
      <c r="H55" s="333" t="s">
        <v>37</v>
      </c>
    </row>
    <row r="56" spans="1:8" ht="20.100000000000001" customHeight="1" x14ac:dyDescent="0.25">
      <c r="A56" s="334" t="s">
        <v>396</v>
      </c>
      <c r="B56" s="334" t="s">
        <v>397</v>
      </c>
      <c r="C56" s="335">
        <v>0</v>
      </c>
      <c r="D56" s="330" t="s">
        <v>37</v>
      </c>
      <c r="E56" s="335">
        <v>133200.12</v>
      </c>
      <c r="F56" s="335">
        <v>133200.12</v>
      </c>
      <c r="G56" s="335">
        <v>0</v>
      </c>
      <c r="H56" s="330" t="s">
        <v>37</v>
      </c>
    </row>
    <row r="57" spans="1:8" ht="20.100000000000001" customHeight="1" x14ac:dyDescent="0.25">
      <c r="A57" s="334" t="s">
        <v>398</v>
      </c>
      <c r="B57" s="334" t="s">
        <v>399</v>
      </c>
      <c r="C57" s="335">
        <v>808206</v>
      </c>
      <c r="D57" s="330" t="s">
        <v>37</v>
      </c>
      <c r="E57" s="335">
        <v>0</v>
      </c>
      <c r="F57" s="335">
        <v>115488</v>
      </c>
      <c r="G57" s="335">
        <v>692718</v>
      </c>
      <c r="H57" s="330" t="s">
        <v>37</v>
      </c>
    </row>
    <row r="58" spans="1:8" ht="20.100000000000001" customHeight="1" x14ac:dyDescent="0.25">
      <c r="A58" s="330" t="s">
        <v>37</v>
      </c>
    </row>
    <row r="59" spans="1:8" ht="20.100000000000001" customHeight="1" x14ac:dyDescent="0.25">
      <c r="A59" s="328" t="s">
        <v>400</v>
      </c>
      <c r="B59" s="328" t="s">
        <v>401</v>
      </c>
      <c r="C59" s="332">
        <v>219569.66</v>
      </c>
      <c r="D59" s="333" t="s">
        <v>37</v>
      </c>
      <c r="E59" s="332">
        <v>1824.01</v>
      </c>
      <c r="F59" s="332">
        <v>33923.629999999997</v>
      </c>
      <c r="G59" s="332">
        <v>187470.04</v>
      </c>
      <c r="H59" s="333" t="s">
        <v>37</v>
      </c>
    </row>
    <row r="60" spans="1:8" ht="20.100000000000001" customHeight="1" x14ac:dyDescent="0.25">
      <c r="A60" s="334" t="s">
        <v>824</v>
      </c>
      <c r="B60" s="334" t="s">
        <v>825</v>
      </c>
      <c r="C60" s="335">
        <v>219569.66</v>
      </c>
      <c r="D60" s="330" t="s">
        <v>37</v>
      </c>
      <c r="E60" s="335">
        <v>0</v>
      </c>
      <c r="F60" s="335">
        <v>33923.629999999997</v>
      </c>
      <c r="G60" s="335">
        <v>185646.03</v>
      </c>
      <c r="H60" s="330" t="s">
        <v>37</v>
      </c>
    </row>
    <row r="61" spans="1:8" ht="20.100000000000001" customHeight="1" x14ac:dyDescent="0.25">
      <c r="A61" s="334" t="s">
        <v>402</v>
      </c>
      <c r="B61" s="334" t="s">
        <v>403</v>
      </c>
      <c r="C61" s="335">
        <v>0</v>
      </c>
      <c r="D61" s="330" t="s">
        <v>37</v>
      </c>
      <c r="E61" s="335">
        <v>1824.01</v>
      </c>
      <c r="F61" s="335">
        <v>0</v>
      </c>
      <c r="G61" s="335">
        <v>1824.01</v>
      </c>
      <c r="H61" s="330" t="s">
        <v>37</v>
      </c>
    </row>
    <row r="62" spans="1:8" ht="20.100000000000001" customHeight="1" x14ac:dyDescent="0.25">
      <c r="A62" s="330" t="s">
        <v>37</v>
      </c>
    </row>
    <row r="63" spans="1:8" ht="20.100000000000001" customHeight="1" x14ac:dyDescent="0.25">
      <c r="A63" s="328" t="s">
        <v>826</v>
      </c>
      <c r="B63" s="328" t="s">
        <v>765</v>
      </c>
      <c r="C63" s="332">
        <v>20520</v>
      </c>
      <c r="D63" s="333" t="s">
        <v>37</v>
      </c>
      <c r="E63" s="332">
        <v>245946.33</v>
      </c>
      <c r="F63" s="332">
        <v>0</v>
      </c>
      <c r="G63" s="332">
        <v>266466.33</v>
      </c>
      <c r="H63" s="333" t="s">
        <v>37</v>
      </c>
    </row>
    <row r="64" spans="1:8" ht="20.100000000000001" customHeight="1" x14ac:dyDescent="0.25">
      <c r="A64" s="334" t="s">
        <v>827</v>
      </c>
      <c r="B64" s="334" t="s">
        <v>828</v>
      </c>
      <c r="C64" s="335">
        <v>0</v>
      </c>
      <c r="D64" s="330" t="s">
        <v>37</v>
      </c>
      <c r="E64" s="335">
        <v>67689.83</v>
      </c>
      <c r="F64" s="335">
        <v>0</v>
      </c>
      <c r="G64" s="335">
        <v>67689.83</v>
      </c>
      <c r="H64" s="330" t="s">
        <v>37</v>
      </c>
    </row>
    <row r="65" spans="1:8" ht="20.100000000000001" customHeight="1" x14ac:dyDescent="0.25">
      <c r="A65" s="334" t="s">
        <v>829</v>
      </c>
      <c r="B65" s="334" t="s">
        <v>830</v>
      </c>
      <c r="C65" s="335">
        <v>0</v>
      </c>
      <c r="D65" s="330" t="s">
        <v>37</v>
      </c>
      <c r="E65" s="335">
        <v>133834.29999999999</v>
      </c>
      <c r="F65" s="335">
        <v>0</v>
      </c>
      <c r="G65" s="335">
        <v>133834.29999999999</v>
      </c>
      <c r="H65" s="330" t="s">
        <v>37</v>
      </c>
    </row>
    <row r="66" spans="1:8" ht="20.100000000000001" customHeight="1" x14ac:dyDescent="0.25">
      <c r="A66" s="334" t="s">
        <v>831</v>
      </c>
      <c r="B66" s="334" t="s">
        <v>832</v>
      </c>
      <c r="C66" s="335">
        <v>20520</v>
      </c>
      <c r="D66" s="330" t="s">
        <v>37</v>
      </c>
      <c r="E66" s="335">
        <v>0</v>
      </c>
      <c r="F66" s="335">
        <v>0</v>
      </c>
      <c r="G66" s="335">
        <v>20520</v>
      </c>
      <c r="H66" s="330" t="s">
        <v>37</v>
      </c>
    </row>
    <row r="67" spans="1:8" ht="20.100000000000001" customHeight="1" x14ac:dyDescent="0.25">
      <c r="A67" s="334" t="s">
        <v>833</v>
      </c>
      <c r="B67" s="334" t="s">
        <v>834</v>
      </c>
      <c r="C67" s="335">
        <v>0</v>
      </c>
      <c r="D67" s="330" t="s">
        <v>37</v>
      </c>
      <c r="E67" s="335">
        <v>27840</v>
      </c>
      <c r="F67" s="335">
        <v>0</v>
      </c>
      <c r="G67" s="335">
        <v>27840</v>
      </c>
      <c r="H67" s="330" t="s">
        <v>37</v>
      </c>
    </row>
    <row r="68" spans="1:8" ht="20.100000000000001" customHeight="1" x14ac:dyDescent="0.25">
      <c r="A68" s="334" t="s">
        <v>835</v>
      </c>
      <c r="B68" s="334" t="s">
        <v>836</v>
      </c>
      <c r="C68" s="335">
        <v>0</v>
      </c>
      <c r="D68" s="330" t="s">
        <v>37</v>
      </c>
      <c r="E68" s="335">
        <v>16582.2</v>
      </c>
      <c r="F68" s="335">
        <v>0</v>
      </c>
      <c r="G68" s="335">
        <v>16582.2</v>
      </c>
      <c r="H68" s="330" t="s">
        <v>37</v>
      </c>
    </row>
    <row r="69" spans="1:8" ht="20.100000000000001" customHeight="1" x14ac:dyDescent="0.25">
      <c r="A69" s="330" t="s">
        <v>37</v>
      </c>
    </row>
    <row r="70" spans="1:8" ht="20.100000000000001" customHeight="1" x14ac:dyDescent="0.25">
      <c r="A70" s="328" t="s">
        <v>406</v>
      </c>
      <c r="B70" s="328" t="s">
        <v>288</v>
      </c>
      <c r="C70" s="332">
        <v>20277.59</v>
      </c>
      <c r="D70" s="333" t="s">
        <v>37</v>
      </c>
      <c r="E70" s="332">
        <v>0</v>
      </c>
      <c r="F70" s="332">
        <v>0</v>
      </c>
      <c r="G70" s="332">
        <v>20277.59</v>
      </c>
      <c r="H70" s="333" t="s">
        <v>37</v>
      </c>
    </row>
    <row r="71" spans="1:8" ht="20.100000000000001" customHeight="1" x14ac:dyDescent="0.25">
      <c r="A71" s="334" t="s">
        <v>407</v>
      </c>
      <c r="B71" s="334" t="s">
        <v>408</v>
      </c>
      <c r="C71" s="335">
        <v>11600</v>
      </c>
      <c r="D71" s="330" t="s">
        <v>37</v>
      </c>
      <c r="E71" s="335">
        <v>0</v>
      </c>
      <c r="F71" s="335">
        <v>0</v>
      </c>
      <c r="G71" s="335">
        <v>11600</v>
      </c>
      <c r="H71" s="330" t="s">
        <v>37</v>
      </c>
    </row>
    <row r="72" spans="1:8" ht="20.100000000000001" customHeight="1" x14ac:dyDescent="0.25">
      <c r="A72" s="334" t="s">
        <v>409</v>
      </c>
      <c r="B72" s="334" t="s">
        <v>410</v>
      </c>
      <c r="C72" s="335">
        <v>2300</v>
      </c>
      <c r="D72" s="330" t="s">
        <v>37</v>
      </c>
      <c r="E72" s="335">
        <v>0</v>
      </c>
      <c r="F72" s="335">
        <v>0</v>
      </c>
      <c r="G72" s="335">
        <v>2300</v>
      </c>
      <c r="H72" s="330" t="s">
        <v>37</v>
      </c>
    </row>
    <row r="73" spans="1:8" ht="20.100000000000001" customHeight="1" x14ac:dyDescent="0.25">
      <c r="A73" s="334" t="s">
        <v>411</v>
      </c>
      <c r="B73" s="334" t="s">
        <v>412</v>
      </c>
      <c r="C73" s="335">
        <v>6377.59</v>
      </c>
      <c r="D73" s="330" t="s">
        <v>37</v>
      </c>
      <c r="E73" s="335">
        <v>0</v>
      </c>
      <c r="F73" s="335">
        <v>0</v>
      </c>
      <c r="G73" s="335">
        <v>6377.59</v>
      </c>
      <c r="H73" s="330" t="s">
        <v>37</v>
      </c>
    </row>
    <row r="74" spans="1:8" ht="20.100000000000001" customHeight="1" x14ac:dyDescent="0.25">
      <c r="A74" s="330" t="s">
        <v>37</v>
      </c>
    </row>
    <row r="75" spans="1:8" ht="20.100000000000001" customHeight="1" x14ac:dyDescent="0.25">
      <c r="A75" s="328" t="s">
        <v>413</v>
      </c>
      <c r="B75" s="328" t="s">
        <v>414</v>
      </c>
      <c r="C75" s="333" t="s">
        <v>37</v>
      </c>
      <c r="D75" s="332">
        <v>6314.94</v>
      </c>
      <c r="E75" s="332">
        <v>0</v>
      </c>
      <c r="F75" s="332">
        <v>0</v>
      </c>
      <c r="G75" s="333" t="s">
        <v>37</v>
      </c>
      <c r="H75" s="332">
        <v>6314.94</v>
      </c>
    </row>
    <row r="76" spans="1:8" ht="20.100000000000001" customHeight="1" x14ac:dyDescent="0.25">
      <c r="A76" s="330" t="s">
        <v>37</v>
      </c>
    </row>
    <row r="77" spans="1:8" ht="20.100000000000001" customHeight="1" x14ac:dyDescent="0.25">
      <c r="A77" s="328" t="s">
        <v>415</v>
      </c>
      <c r="B77" s="328" t="s">
        <v>416</v>
      </c>
      <c r="C77" s="332">
        <v>203497.85</v>
      </c>
      <c r="D77" s="333" t="s">
        <v>37</v>
      </c>
      <c r="E77" s="332">
        <v>0</v>
      </c>
      <c r="F77" s="332">
        <v>0</v>
      </c>
      <c r="G77" s="332">
        <v>203497.85</v>
      </c>
      <c r="H77" s="333" t="s">
        <v>37</v>
      </c>
    </row>
    <row r="78" spans="1:8" ht="20.100000000000001" customHeight="1" x14ac:dyDescent="0.25">
      <c r="A78" s="334" t="s">
        <v>417</v>
      </c>
      <c r="B78" s="334" t="s">
        <v>418</v>
      </c>
      <c r="C78" s="335">
        <v>27154.400000000001</v>
      </c>
      <c r="D78" s="330" t="s">
        <v>37</v>
      </c>
      <c r="E78" s="335">
        <v>0</v>
      </c>
      <c r="F78" s="335">
        <v>0</v>
      </c>
      <c r="G78" s="335">
        <v>27154.400000000001</v>
      </c>
      <c r="H78" s="330" t="s">
        <v>37</v>
      </c>
    </row>
    <row r="79" spans="1:8" ht="20.100000000000001" customHeight="1" x14ac:dyDescent="0.25">
      <c r="A79" s="334" t="s">
        <v>419</v>
      </c>
      <c r="B79" s="334" t="s">
        <v>420</v>
      </c>
      <c r="C79" s="335">
        <v>32666.69</v>
      </c>
      <c r="D79" s="330" t="s">
        <v>37</v>
      </c>
      <c r="E79" s="335">
        <v>0</v>
      </c>
      <c r="F79" s="335">
        <v>0</v>
      </c>
      <c r="G79" s="335">
        <v>32666.69</v>
      </c>
      <c r="H79" s="330" t="s">
        <v>37</v>
      </c>
    </row>
    <row r="80" spans="1:8" ht="20.100000000000001" customHeight="1" x14ac:dyDescent="0.25">
      <c r="A80" s="334" t="s">
        <v>421</v>
      </c>
      <c r="B80" s="334" t="s">
        <v>422</v>
      </c>
      <c r="C80" s="335">
        <v>30465.52</v>
      </c>
      <c r="D80" s="330" t="s">
        <v>37</v>
      </c>
      <c r="E80" s="335">
        <v>0</v>
      </c>
      <c r="F80" s="335">
        <v>0</v>
      </c>
      <c r="G80" s="335">
        <v>30465.52</v>
      </c>
      <c r="H80" s="330" t="s">
        <v>37</v>
      </c>
    </row>
    <row r="81" spans="1:8" ht="20.100000000000001" customHeight="1" x14ac:dyDescent="0.25">
      <c r="A81" s="334" t="s">
        <v>423</v>
      </c>
      <c r="B81" s="334" t="s">
        <v>424</v>
      </c>
      <c r="C81" s="335">
        <v>48217.7</v>
      </c>
      <c r="D81" s="330" t="s">
        <v>37</v>
      </c>
      <c r="E81" s="335">
        <v>0</v>
      </c>
      <c r="F81" s="335">
        <v>0</v>
      </c>
      <c r="G81" s="335">
        <v>48217.7</v>
      </c>
      <c r="H81" s="330" t="s">
        <v>37</v>
      </c>
    </row>
    <row r="82" spans="1:8" ht="20.100000000000001" customHeight="1" x14ac:dyDescent="0.25">
      <c r="A82" s="334" t="s">
        <v>425</v>
      </c>
      <c r="B82" s="334" t="s">
        <v>426</v>
      </c>
      <c r="C82" s="335">
        <v>48217.68</v>
      </c>
      <c r="D82" s="330" t="s">
        <v>37</v>
      </c>
      <c r="E82" s="335">
        <v>0</v>
      </c>
      <c r="F82" s="335">
        <v>0</v>
      </c>
      <c r="G82" s="335">
        <v>48217.68</v>
      </c>
      <c r="H82" s="330" t="s">
        <v>37</v>
      </c>
    </row>
    <row r="83" spans="1:8" ht="20.100000000000001" customHeight="1" x14ac:dyDescent="0.25">
      <c r="A83" s="334" t="s">
        <v>427</v>
      </c>
      <c r="B83" s="334" t="s">
        <v>428</v>
      </c>
      <c r="C83" s="335">
        <v>16775.86</v>
      </c>
      <c r="D83" s="330" t="s">
        <v>37</v>
      </c>
      <c r="E83" s="335">
        <v>0</v>
      </c>
      <c r="F83" s="335">
        <v>0</v>
      </c>
      <c r="G83" s="335">
        <v>16775.86</v>
      </c>
      <c r="H83" s="330" t="s">
        <v>37</v>
      </c>
    </row>
    <row r="84" spans="1:8" ht="20.100000000000001" customHeight="1" x14ac:dyDescent="0.25">
      <c r="A84" s="330" t="s">
        <v>37</v>
      </c>
    </row>
    <row r="85" spans="1:8" ht="20.100000000000001" customHeight="1" x14ac:dyDescent="0.25">
      <c r="A85" s="328" t="s">
        <v>429</v>
      </c>
      <c r="B85" s="328" t="s">
        <v>430</v>
      </c>
      <c r="C85" s="333" t="s">
        <v>37</v>
      </c>
      <c r="D85" s="332">
        <v>143114.67000000001</v>
      </c>
      <c r="E85" s="332">
        <v>0</v>
      </c>
      <c r="F85" s="332">
        <v>0</v>
      </c>
      <c r="G85" s="333" t="s">
        <v>37</v>
      </c>
      <c r="H85" s="332">
        <v>143114.67000000001</v>
      </c>
    </row>
    <row r="86" spans="1:8" ht="20.100000000000001" customHeight="1" x14ac:dyDescent="0.25">
      <c r="A86" s="330" t="s">
        <v>37</v>
      </c>
    </row>
    <row r="87" spans="1:8" ht="20.100000000000001" customHeight="1" x14ac:dyDescent="0.25">
      <c r="A87" s="328" t="s">
        <v>431</v>
      </c>
      <c r="B87" s="328" t="s">
        <v>287</v>
      </c>
      <c r="C87" s="332">
        <v>629296.46</v>
      </c>
      <c r="D87" s="333" t="s">
        <v>37</v>
      </c>
      <c r="E87" s="332">
        <v>0</v>
      </c>
      <c r="F87" s="332">
        <v>0</v>
      </c>
      <c r="G87" s="332">
        <v>629296.46</v>
      </c>
      <c r="H87" s="333" t="s">
        <v>37</v>
      </c>
    </row>
    <row r="88" spans="1:8" ht="20.100000000000001" customHeight="1" x14ac:dyDescent="0.25">
      <c r="A88" s="334" t="s">
        <v>432</v>
      </c>
      <c r="B88" s="334" t="s">
        <v>433</v>
      </c>
      <c r="C88" s="335">
        <v>241365.42</v>
      </c>
      <c r="D88" s="330" t="s">
        <v>37</v>
      </c>
      <c r="E88" s="335">
        <v>0</v>
      </c>
      <c r="F88" s="335">
        <v>0</v>
      </c>
      <c r="G88" s="335">
        <v>241365.42</v>
      </c>
      <c r="H88" s="330" t="s">
        <v>37</v>
      </c>
    </row>
    <row r="89" spans="1:8" ht="20.100000000000001" customHeight="1" x14ac:dyDescent="0.25">
      <c r="A89" s="334" t="s">
        <v>434</v>
      </c>
      <c r="B89" s="334" t="s">
        <v>435</v>
      </c>
      <c r="C89" s="335">
        <v>193965.52</v>
      </c>
      <c r="D89" s="330" t="s">
        <v>37</v>
      </c>
      <c r="E89" s="335">
        <v>0</v>
      </c>
      <c r="F89" s="335">
        <v>0</v>
      </c>
      <c r="G89" s="335">
        <v>193965.52</v>
      </c>
      <c r="H89" s="330" t="s">
        <v>37</v>
      </c>
    </row>
    <row r="90" spans="1:8" ht="20.100000000000001" customHeight="1" x14ac:dyDescent="0.25">
      <c r="A90" s="334" t="s">
        <v>436</v>
      </c>
      <c r="B90" s="334" t="s">
        <v>435</v>
      </c>
      <c r="C90" s="335">
        <v>193965.52</v>
      </c>
      <c r="D90" s="330" t="s">
        <v>37</v>
      </c>
      <c r="E90" s="335">
        <v>0</v>
      </c>
      <c r="F90" s="335">
        <v>0</v>
      </c>
      <c r="G90" s="335">
        <v>193965.52</v>
      </c>
      <c r="H90" s="330" t="s">
        <v>37</v>
      </c>
    </row>
    <row r="91" spans="1:8" ht="20.100000000000001" customHeight="1" x14ac:dyDescent="0.25">
      <c r="A91" s="330" t="s">
        <v>37</v>
      </c>
    </row>
    <row r="92" spans="1:8" ht="20.100000000000001" customHeight="1" x14ac:dyDescent="0.25">
      <c r="A92" s="328" t="s">
        <v>437</v>
      </c>
      <c r="B92" s="328" t="s">
        <v>438</v>
      </c>
      <c r="C92" s="333" t="s">
        <v>37</v>
      </c>
      <c r="D92" s="332">
        <v>277110.28000000003</v>
      </c>
      <c r="E92" s="332">
        <v>0</v>
      </c>
      <c r="F92" s="332">
        <v>0</v>
      </c>
      <c r="G92" s="333" t="s">
        <v>37</v>
      </c>
      <c r="H92" s="332">
        <v>277110.28000000003</v>
      </c>
    </row>
    <row r="93" spans="1:8" ht="20.100000000000001" customHeight="1" x14ac:dyDescent="0.25">
      <c r="A93" s="330" t="s">
        <v>37</v>
      </c>
    </row>
    <row r="94" spans="1:8" ht="20.100000000000001" customHeight="1" x14ac:dyDescent="0.25">
      <c r="A94" s="328" t="s">
        <v>439</v>
      </c>
      <c r="B94" s="328" t="s">
        <v>440</v>
      </c>
      <c r="C94" s="332">
        <v>346017.2</v>
      </c>
      <c r="D94" s="333" t="s">
        <v>37</v>
      </c>
      <c r="E94" s="332">
        <v>0</v>
      </c>
      <c r="F94" s="332">
        <v>0</v>
      </c>
      <c r="G94" s="332">
        <v>346017.2</v>
      </c>
      <c r="H94" s="333" t="s">
        <v>37</v>
      </c>
    </row>
    <row r="95" spans="1:8" ht="20.100000000000001" customHeight="1" x14ac:dyDescent="0.25">
      <c r="A95" s="334" t="s">
        <v>441</v>
      </c>
      <c r="B95" s="334" t="s">
        <v>442</v>
      </c>
      <c r="C95" s="335">
        <v>9900</v>
      </c>
      <c r="D95" s="330" t="s">
        <v>37</v>
      </c>
      <c r="E95" s="335">
        <v>0</v>
      </c>
      <c r="F95" s="335">
        <v>0</v>
      </c>
      <c r="G95" s="335">
        <v>9900</v>
      </c>
      <c r="H95" s="330" t="s">
        <v>37</v>
      </c>
    </row>
    <row r="96" spans="1:8" ht="20.100000000000001" customHeight="1" x14ac:dyDescent="0.25">
      <c r="A96" s="334" t="s">
        <v>443</v>
      </c>
      <c r="B96" s="334" t="s">
        <v>444</v>
      </c>
      <c r="C96" s="335">
        <v>14915</v>
      </c>
      <c r="D96" s="330" t="s">
        <v>37</v>
      </c>
      <c r="E96" s="335">
        <v>0</v>
      </c>
      <c r="F96" s="335">
        <v>0</v>
      </c>
      <c r="G96" s="335">
        <v>14915</v>
      </c>
      <c r="H96" s="330" t="s">
        <v>37</v>
      </c>
    </row>
    <row r="97" spans="1:8" ht="20.100000000000001" customHeight="1" x14ac:dyDescent="0.25">
      <c r="A97" s="334" t="s">
        <v>445</v>
      </c>
      <c r="B97" s="334" t="s">
        <v>446</v>
      </c>
      <c r="C97" s="335">
        <v>144725.19</v>
      </c>
      <c r="D97" s="330" t="s">
        <v>37</v>
      </c>
      <c r="E97" s="335">
        <v>0</v>
      </c>
      <c r="F97" s="335">
        <v>0</v>
      </c>
      <c r="G97" s="335">
        <v>144725.19</v>
      </c>
      <c r="H97" s="330" t="s">
        <v>37</v>
      </c>
    </row>
    <row r="98" spans="1:8" ht="20.100000000000001" customHeight="1" x14ac:dyDescent="0.25">
      <c r="A98" s="334" t="s">
        <v>447</v>
      </c>
      <c r="B98" s="334" t="s">
        <v>448</v>
      </c>
      <c r="C98" s="335">
        <v>93440.02</v>
      </c>
      <c r="D98" s="330" t="s">
        <v>37</v>
      </c>
      <c r="E98" s="335">
        <v>0</v>
      </c>
      <c r="F98" s="335">
        <v>0</v>
      </c>
      <c r="G98" s="335">
        <v>93440.02</v>
      </c>
      <c r="H98" s="330" t="s">
        <v>37</v>
      </c>
    </row>
    <row r="99" spans="1:8" ht="20.100000000000001" customHeight="1" x14ac:dyDescent="0.25">
      <c r="A99" s="334" t="s">
        <v>449</v>
      </c>
      <c r="B99" s="334" t="s">
        <v>450</v>
      </c>
      <c r="C99" s="335">
        <v>16512.27</v>
      </c>
      <c r="D99" s="330" t="s">
        <v>37</v>
      </c>
      <c r="E99" s="335">
        <v>0</v>
      </c>
      <c r="F99" s="335">
        <v>0</v>
      </c>
      <c r="G99" s="335">
        <v>16512.27</v>
      </c>
      <c r="H99" s="330" t="s">
        <v>37</v>
      </c>
    </row>
    <row r="100" spans="1:8" ht="20.100000000000001" customHeight="1" x14ac:dyDescent="0.25">
      <c r="A100" s="334" t="s">
        <v>451</v>
      </c>
      <c r="B100" s="334" t="s">
        <v>452</v>
      </c>
      <c r="C100" s="335">
        <v>22340.13</v>
      </c>
      <c r="D100" s="330" t="s">
        <v>37</v>
      </c>
      <c r="E100" s="335">
        <v>0</v>
      </c>
      <c r="F100" s="335">
        <v>0</v>
      </c>
      <c r="G100" s="335">
        <v>22340.13</v>
      </c>
      <c r="H100" s="330" t="s">
        <v>37</v>
      </c>
    </row>
    <row r="101" spans="1:8" ht="20.100000000000001" customHeight="1" x14ac:dyDescent="0.25">
      <c r="A101" s="334" t="s">
        <v>453</v>
      </c>
      <c r="B101" s="334" t="s">
        <v>454</v>
      </c>
      <c r="C101" s="335">
        <v>21987.18</v>
      </c>
      <c r="D101" s="330" t="s">
        <v>37</v>
      </c>
      <c r="E101" s="335">
        <v>0</v>
      </c>
      <c r="F101" s="335">
        <v>0</v>
      </c>
      <c r="G101" s="335">
        <v>21987.18</v>
      </c>
      <c r="H101" s="330" t="s">
        <v>37</v>
      </c>
    </row>
    <row r="102" spans="1:8" ht="20.100000000000001" customHeight="1" x14ac:dyDescent="0.25">
      <c r="A102" s="334" t="s">
        <v>455</v>
      </c>
      <c r="B102" s="334" t="s">
        <v>456</v>
      </c>
      <c r="C102" s="335">
        <v>22197.41</v>
      </c>
      <c r="D102" s="330" t="s">
        <v>37</v>
      </c>
      <c r="E102" s="335">
        <v>0</v>
      </c>
      <c r="F102" s="335">
        <v>0</v>
      </c>
      <c r="G102" s="335">
        <v>22197.41</v>
      </c>
      <c r="H102" s="330" t="s">
        <v>37</v>
      </c>
    </row>
    <row r="103" spans="1:8" ht="20.100000000000001" customHeight="1" x14ac:dyDescent="0.25">
      <c r="A103" s="330" t="s">
        <v>37</v>
      </c>
    </row>
    <row r="104" spans="1:8" ht="20.100000000000001" customHeight="1" x14ac:dyDescent="0.25">
      <c r="A104" s="328" t="s">
        <v>457</v>
      </c>
      <c r="B104" s="328" t="s">
        <v>458</v>
      </c>
      <c r="C104" s="333" t="s">
        <v>37</v>
      </c>
      <c r="D104" s="332">
        <v>172461.45</v>
      </c>
      <c r="E104" s="332">
        <v>0</v>
      </c>
      <c r="F104" s="332">
        <v>0</v>
      </c>
      <c r="G104" s="333" t="s">
        <v>37</v>
      </c>
      <c r="H104" s="332">
        <v>172461.45</v>
      </c>
    </row>
    <row r="105" spans="1:8" ht="20.100000000000001" customHeight="1" x14ac:dyDescent="0.25">
      <c r="A105" s="330" t="s">
        <v>37</v>
      </c>
    </row>
    <row r="106" spans="1:8" ht="20.100000000000001" customHeight="1" x14ac:dyDescent="0.25">
      <c r="A106" s="328" t="s">
        <v>459</v>
      </c>
      <c r="B106" s="328" t="s">
        <v>460</v>
      </c>
      <c r="C106" s="332">
        <v>87939.74</v>
      </c>
      <c r="D106" s="333" t="s">
        <v>37</v>
      </c>
      <c r="E106" s="332">
        <v>81.790000000000006</v>
      </c>
      <c r="F106" s="332">
        <v>0</v>
      </c>
      <c r="G106" s="332">
        <v>88021.53</v>
      </c>
      <c r="H106" s="333" t="s">
        <v>37</v>
      </c>
    </row>
    <row r="107" spans="1:8" ht="20.100000000000001" customHeight="1" x14ac:dyDescent="0.25">
      <c r="A107" s="334" t="s">
        <v>461</v>
      </c>
      <c r="B107" s="334" t="s">
        <v>462</v>
      </c>
      <c r="C107" s="335">
        <v>15957.74</v>
      </c>
      <c r="D107" s="330" t="s">
        <v>37</v>
      </c>
      <c r="E107" s="335">
        <v>81.790000000000006</v>
      </c>
      <c r="F107" s="335">
        <v>0</v>
      </c>
      <c r="G107" s="335">
        <v>16039.53</v>
      </c>
      <c r="H107" s="330" t="s">
        <v>37</v>
      </c>
    </row>
    <row r="108" spans="1:8" ht="20.100000000000001" customHeight="1" x14ac:dyDescent="0.25">
      <c r="A108" s="334" t="s">
        <v>463</v>
      </c>
      <c r="B108" s="334" t="s">
        <v>464</v>
      </c>
      <c r="C108" s="335">
        <v>71982</v>
      </c>
      <c r="D108" s="330" t="s">
        <v>37</v>
      </c>
      <c r="E108" s="335">
        <v>0</v>
      </c>
      <c r="F108" s="335">
        <v>0</v>
      </c>
      <c r="G108" s="335">
        <v>71982</v>
      </c>
      <c r="H108" s="330" t="s">
        <v>37</v>
      </c>
    </row>
    <row r="109" spans="1:8" ht="20.100000000000001" customHeight="1" x14ac:dyDescent="0.25">
      <c r="A109" s="330" t="s">
        <v>37</v>
      </c>
    </row>
    <row r="110" spans="1:8" ht="20.100000000000001" customHeight="1" x14ac:dyDescent="0.25">
      <c r="A110" s="328" t="s">
        <v>469</v>
      </c>
      <c r="B110" s="328" t="s">
        <v>470</v>
      </c>
      <c r="C110" s="332">
        <v>2000</v>
      </c>
      <c r="D110" s="333" t="s">
        <v>37</v>
      </c>
      <c r="E110" s="332">
        <v>0</v>
      </c>
      <c r="F110" s="332">
        <v>0</v>
      </c>
      <c r="G110" s="332">
        <v>2000</v>
      </c>
      <c r="H110" s="333" t="s">
        <v>37</v>
      </c>
    </row>
    <row r="111" spans="1:8" ht="20.100000000000001" customHeight="1" x14ac:dyDescent="0.25">
      <c r="A111" s="334" t="s">
        <v>471</v>
      </c>
      <c r="B111" s="334" t="s">
        <v>472</v>
      </c>
      <c r="C111" s="335">
        <v>2000</v>
      </c>
      <c r="D111" s="330" t="s">
        <v>37</v>
      </c>
      <c r="E111" s="335">
        <v>0</v>
      </c>
      <c r="F111" s="335">
        <v>0</v>
      </c>
      <c r="G111" s="335">
        <v>2000</v>
      </c>
      <c r="H111" s="330" t="s">
        <v>37</v>
      </c>
    </row>
    <row r="112" spans="1:8" ht="20.100000000000001" customHeight="1" x14ac:dyDescent="0.25">
      <c r="A112" s="330" t="s">
        <v>37</v>
      </c>
    </row>
    <row r="113" spans="1:8" ht="20.100000000000001" customHeight="1" x14ac:dyDescent="0.25">
      <c r="A113" s="328" t="s">
        <v>473</v>
      </c>
      <c r="B113" s="328" t="s">
        <v>474</v>
      </c>
      <c r="C113" s="333" t="s">
        <v>37</v>
      </c>
      <c r="D113" s="332">
        <v>1612400</v>
      </c>
      <c r="E113" s="332">
        <v>727551.46</v>
      </c>
      <c r="F113" s="332">
        <v>727551.46</v>
      </c>
      <c r="G113" s="333" t="s">
        <v>37</v>
      </c>
      <c r="H113" s="332">
        <v>1612400</v>
      </c>
    </row>
    <row r="114" spans="1:8" ht="20.100000000000001" customHeight="1" x14ac:dyDescent="0.25">
      <c r="A114" s="334" t="s">
        <v>475</v>
      </c>
      <c r="B114" s="334" t="s">
        <v>374</v>
      </c>
      <c r="C114" s="330" t="s">
        <v>37</v>
      </c>
      <c r="D114" s="335">
        <v>0</v>
      </c>
      <c r="E114" s="335">
        <v>36830</v>
      </c>
      <c r="F114" s="335">
        <v>36830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837</v>
      </c>
      <c r="B115" s="334" t="s">
        <v>838</v>
      </c>
      <c r="C115" s="330" t="s">
        <v>37</v>
      </c>
      <c r="D115" s="335">
        <v>0</v>
      </c>
      <c r="E115" s="335">
        <v>6380</v>
      </c>
      <c r="F115" s="335">
        <v>6380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839</v>
      </c>
      <c r="B116" s="334" t="s">
        <v>840</v>
      </c>
      <c r="C116" s="330" t="s">
        <v>37</v>
      </c>
      <c r="D116" s="335">
        <v>0</v>
      </c>
      <c r="E116" s="335">
        <v>30450</v>
      </c>
      <c r="F116" s="335">
        <v>30450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841</v>
      </c>
      <c r="B117" s="334" t="s">
        <v>842</v>
      </c>
      <c r="C117" s="330" t="s">
        <v>37</v>
      </c>
      <c r="D117" s="335">
        <v>0</v>
      </c>
      <c r="E117" s="335">
        <v>964.39</v>
      </c>
      <c r="F117" s="335">
        <v>964.39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843</v>
      </c>
      <c r="B118" s="334" t="s">
        <v>844</v>
      </c>
      <c r="C118" s="330" t="s">
        <v>37</v>
      </c>
      <c r="D118" s="335">
        <v>0</v>
      </c>
      <c r="E118" s="335">
        <v>964.39</v>
      </c>
      <c r="F118" s="335">
        <v>964.39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490</v>
      </c>
      <c r="B119" s="334" t="s">
        <v>491</v>
      </c>
      <c r="C119" s="330" t="s">
        <v>37</v>
      </c>
      <c r="D119" s="335">
        <v>0</v>
      </c>
      <c r="E119" s="335">
        <v>3000</v>
      </c>
      <c r="F119" s="335">
        <v>3000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492</v>
      </c>
      <c r="B120" s="334" t="s">
        <v>493</v>
      </c>
      <c r="C120" s="330" t="s">
        <v>37</v>
      </c>
      <c r="D120" s="335">
        <v>0</v>
      </c>
      <c r="E120" s="335">
        <v>3000</v>
      </c>
      <c r="F120" s="335">
        <v>3000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502</v>
      </c>
      <c r="B121" s="334" t="s">
        <v>503</v>
      </c>
      <c r="C121" s="330" t="s">
        <v>37</v>
      </c>
      <c r="D121" s="335">
        <v>0</v>
      </c>
      <c r="E121" s="335">
        <v>12040.8</v>
      </c>
      <c r="F121" s="335">
        <v>12040.8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845</v>
      </c>
      <c r="B122" s="334" t="s">
        <v>846</v>
      </c>
      <c r="C122" s="330" t="s">
        <v>37</v>
      </c>
      <c r="D122" s="335">
        <v>0</v>
      </c>
      <c r="E122" s="335">
        <v>12040.8</v>
      </c>
      <c r="F122" s="335">
        <v>12040.8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512</v>
      </c>
      <c r="B123" s="334" t="s">
        <v>513</v>
      </c>
      <c r="C123" s="330" t="s">
        <v>37</v>
      </c>
      <c r="D123" s="335">
        <v>0</v>
      </c>
      <c r="E123" s="335">
        <v>316805.18</v>
      </c>
      <c r="F123" s="335">
        <v>316805.18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847</v>
      </c>
      <c r="B124" s="334" t="s">
        <v>848</v>
      </c>
      <c r="C124" s="330" t="s">
        <v>37</v>
      </c>
      <c r="D124" s="335">
        <v>0</v>
      </c>
      <c r="E124" s="335">
        <v>299006.94</v>
      </c>
      <c r="F124" s="335">
        <v>299006.94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849</v>
      </c>
      <c r="B125" s="334" t="s">
        <v>850</v>
      </c>
      <c r="C125" s="330" t="s">
        <v>37</v>
      </c>
      <c r="D125" s="335">
        <v>0</v>
      </c>
      <c r="E125" s="335">
        <v>17798.240000000002</v>
      </c>
      <c r="F125" s="335">
        <v>17798.240000000002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518</v>
      </c>
      <c r="B126" s="334" t="s">
        <v>519</v>
      </c>
      <c r="C126" s="330" t="s">
        <v>37</v>
      </c>
      <c r="D126" s="335">
        <v>0</v>
      </c>
      <c r="E126" s="335">
        <v>15080</v>
      </c>
      <c r="F126" s="335">
        <v>15080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851</v>
      </c>
      <c r="B127" s="334" t="s">
        <v>852</v>
      </c>
      <c r="C127" s="330" t="s">
        <v>37</v>
      </c>
      <c r="D127" s="335">
        <v>0</v>
      </c>
      <c r="E127" s="335">
        <v>15080</v>
      </c>
      <c r="F127" s="335">
        <v>15080</v>
      </c>
      <c r="G127" s="330" t="s">
        <v>37</v>
      </c>
      <c r="H127" s="335">
        <v>0</v>
      </c>
    </row>
    <row r="128" spans="1:8" ht="20.100000000000001" customHeight="1" x14ac:dyDescent="0.25">
      <c r="A128" s="334" t="s">
        <v>524</v>
      </c>
      <c r="B128" s="334" t="s">
        <v>525</v>
      </c>
      <c r="C128" s="330" t="s">
        <v>37</v>
      </c>
      <c r="D128" s="335">
        <v>643800</v>
      </c>
      <c r="E128" s="335">
        <v>0</v>
      </c>
      <c r="F128" s="335">
        <v>0</v>
      </c>
      <c r="G128" s="330" t="s">
        <v>37</v>
      </c>
      <c r="H128" s="335">
        <v>643800</v>
      </c>
    </row>
    <row r="129" spans="1:8" ht="20.100000000000001" customHeight="1" x14ac:dyDescent="0.25">
      <c r="A129" s="334" t="s">
        <v>853</v>
      </c>
      <c r="B129" s="334" t="s">
        <v>854</v>
      </c>
      <c r="C129" s="330" t="s">
        <v>37</v>
      </c>
      <c r="D129" s="335">
        <v>643800</v>
      </c>
      <c r="E129" s="335">
        <v>0</v>
      </c>
      <c r="F129" s="335">
        <v>0</v>
      </c>
      <c r="G129" s="330" t="s">
        <v>37</v>
      </c>
      <c r="H129" s="335">
        <v>643800</v>
      </c>
    </row>
    <row r="130" spans="1:8" ht="20.100000000000001" customHeight="1" x14ac:dyDescent="0.25">
      <c r="A130" s="334" t="s">
        <v>532</v>
      </c>
      <c r="B130" s="334" t="s">
        <v>533</v>
      </c>
      <c r="C130" s="330" t="s">
        <v>37</v>
      </c>
      <c r="D130" s="335">
        <v>0</v>
      </c>
      <c r="E130" s="335">
        <v>31693</v>
      </c>
      <c r="F130" s="335">
        <v>31693</v>
      </c>
      <c r="G130" s="330" t="s">
        <v>37</v>
      </c>
      <c r="H130" s="335">
        <v>0</v>
      </c>
    </row>
    <row r="131" spans="1:8" ht="20.100000000000001" customHeight="1" x14ac:dyDescent="0.25">
      <c r="A131" s="334" t="s">
        <v>534</v>
      </c>
      <c r="B131" s="334" t="s">
        <v>535</v>
      </c>
      <c r="C131" s="330" t="s">
        <v>37</v>
      </c>
      <c r="D131" s="335">
        <v>0</v>
      </c>
      <c r="E131" s="335">
        <v>8029</v>
      </c>
      <c r="F131" s="335">
        <v>8029</v>
      </c>
      <c r="G131" s="330" t="s">
        <v>37</v>
      </c>
      <c r="H131" s="335">
        <v>0</v>
      </c>
    </row>
    <row r="132" spans="1:8" ht="20.100000000000001" customHeight="1" x14ac:dyDescent="0.25">
      <c r="A132" s="334" t="s">
        <v>536</v>
      </c>
      <c r="B132" s="334" t="s">
        <v>537</v>
      </c>
      <c r="C132" s="330" t="s">
        <v>37</v>
      </c>
      <c r="D132" s="335">
        <v>0</v>
      </c>
      <c r="E132" s="335">
        <v>23664</v>
      </c>
      <c r="F132" s="335">
        <v>23664</v>
      </c>
      <c r="G132" s="330" t="s">
        <v>37</v>
      </c>
      <c r="H132" s="335">
        <v>0</v>
      </c>
    </row>
    <row r="133" spans="1:8" ht="20.100000000000001" customHeight="1" x14ac:dyDescent="0.25">
      <c r="A133" s="334" t="s">
        <v>538</v>
      </c>
      <c r="B133" s="334" t="s">
        <v>539</v>
      </c>
      <c r="C133" s="330" t="s">
        <v>37</v>
      </c>
      <c r="D133" s="335">
        <v>968600</v>
      </c>
      <c r="E133" s="335">
        <v>3480</v>
      </c>
      <c r="F133" s="335">
        <v>3480</v>
      </c>
      <c r="G133" s="330" t="s">
        <v>37</v>
      </c>
      <c r="H133" s="335">
        <v>968600</v>
      </c>
    </row>
    <row r="134" spans="1:8" ht="20.100000000000001" customHeight="1" x14ac:dyDescent="0.25">
      <c r="A134" s="334" t="s">
        <v>855</v>
      </c>
      <c r="B134" s="334" t="s">
        <v>856</v>
      </c>
      <c r="C134" s="330" t="s">
        <v>37</v>
      </c>
      <c r="D134" s="335">
        <v>0</v>
      </c>
      <c r="E134" s="335">
        <v>3480</v>
      </c>
      <c r="F134" s="335">
        <v>3480</v>
      </c>
      <c r="G134" s="330" t="s">
        <v>37</v>
      </c>
      <c r="H134" s="335">
        <v>0</v>
      </c>
    </row>
    <row r="135" spans="1:8" ht="20.100000000000001" customHeight="1" x14ac:dyDescent="0.25">
      <c r="A135" s="334" t="s">
        <v>857</v>
      </c>
      <c r="B135" s="334" t="s">
        <v>858</v>
      </c>
      <c r="C135" s="330" t="s">
        <v>37</v>
      </c>
      <c r="D135" s="335">
        <v>968600</v>
      </c>
      <c r="E135" s="335">
        <v>0</v>
      </c>
      <c r="F135" s="335">
        <v>0</v>
      </c>
      <c r="G135" s="330" t="s">
        <v>37</v>
      </c>
      <c r="H135" s="335">
        <v>968600</v>
      </c>
    </row>
    <row r="136" spans="1:8" ht="20.100000000000001" customHeight="1" x14ac:dyDescent="0.25">
      <c r="A136" s="334" t="s">
        <v>544</v>
      </c>
      <c r="B136" s="334" t="s">
        <v>364</v>
      </c>
      <c r="C136" s="330" t="s">
        <v>37</v>
      </c>
      <c r="D136" s="335">
        <v>0</v>
      </c>
      <c r="E136" s="335">
        <v>307658.09000000003</v>
      </c>
      <c r="F136" s="335">
        <v>307658.09000000003</v>
      </c>
      <c r="G136" s="330" t="s">
        <v>37</v>
      </c>
      <c r="H136" s="335">
        <v>0</v>
      </c>
    </row>
    <row r="137" spans="1:8" ht="20.100000000000001" customHeight="1" x14ac:dyDescent="0.25">
      <c r="A137" s="334" t="s">
        <v>545</v>
      </c>
      <c r="B137" s="334" t="s">
        <v>546</v>
      </c>
      <c r="C137" s="330" t="s">
        <v>37</v>
      </c>
      <c r="D137" s="335">
        <v>0</v>
      </c>
      <c r="E137" s="335">
        <v>268624.09000000003</v>
      </c>
      <c r="F137" s="335">
        <v>268624.09000000003</v>
      </c>
      <c r="G137" s="330" t="s">
        <v>37</v>
      </c>
      <c r="H137" s="335">
        <v>0</v>
      </c>
    </row>
    <row r="138" spans="1:8" ht="20.100000000000001" customHeight="1" x14ac:dyDescent="0.25">
      <c r="A138" s="334" t="s">
        <v>547</v>
      </c>
      <c r="B138" s="334" t="s">
        <v>548</v>
      </c>
      <c r="C138" s="330" t="s">
        <v>37</v>
      </c>
      <c r="D138" s="335">
        <v>0</v>
      </c>
      <c r="E138" s="335">
        <v>39034</v>
      </c>
      <c r="F138" s="335">
        <v>39034</v>
      </c>
      <c r="G138" s="330" t="s">
        <v>37</v>
      </c>
      <c r="H138" s="335">
        <v>0</v>
      </c>
    </row>
    <row r="139" spans="1:8" ht="20.100000000000001" customHeight="1" x14ac:dyDescent="0.25">
      <c r="A139" s="330" t="s">
        <v>37</v>
      </c>
    </row>
    <row r="140" spans="1:8" ht="20.100000000000001" customHeight="1" x14ac:dyDescent="0.25">
      <c r="A140" s="328" t="s">
        <v>549</v>
      </c>
      <c r="B140" s="328" t="s">
        <v>550</v>
      </c>
      <c r="C140" s="333" t="s">
        <v>37</v>
      </c>
      <c r="D140" s="332">
        <v>0</v>
      </c>
      <c r="E140" s="332">
        <v>2250</v>
      </c>
      <c r="F140" s="332">
        <v>2250</v>
      </c>
      <c r="G140" s="333" t="s">
        <v>37</v>
      </c>
      <c r="H140" s="332">
        <v>0</v>
      </c>
    </row>
    <row r="141" spans="1:8" ht="20.100000000000001" customHeight="1" x14ac:dyDescent="0.25">
      <c r="A141" s="334" t="s">
        <v>859</v>
      </c>
      <c r="B141" s="334" t="s">
        <v>539</v>
      </c>
      <c r="C141" s="330" t="s">
        <v>37</v>
      </c>
      <c r="D141" s="335">
        <v>0</v>
      </c>
      <c r="E141" s="335">
        <v>2250</v>
      </c>
      <c r="F141" s="335">
        <v>2250</v>
      </c>
      <c r="G141" s="330" t="s">
        <v>37</v>
      </c>
      <c r="H141" s="335">
        <v>0</v>
      </c>
    </row>
    <row r="142" spans="1:8" ht="20.100000000000001" customHeight="1" x14ac:dyDescent="0.25">
      <c r="A142" s="334" t="s">
        <v>860</v>
      </c>
      <c r="B142" s="334" t="s">
        <v>861</v>
      </c>
      <c r="C142" s="330" t="s">
        <v>37</v>
      </c>
      <c r="D142" s="335">
        <v>0</v>
      </c>
      <c r="E142" s="335">
        <v>2250</v>
      </c>
      <c r="F142" s="335">
        <v>2250</v>
      </c>
      <c r="G142" s="330" t="s">
        <v>37</v>
      </c>
      <c r="H142" s="335">
        <v>0</v>
      </c>
    </row>
    <row r="143" spans="1:8" ht="20.100000000000001" customHeight="1" x14ac:dyDescent="0.25">
      <c r="A143" s="330" t="s">
        <v>37</v>
      </c>
    </row>
    <row r="144" spans="1:8" ht="20.100000000000001" customHeight="1" x14ac:dyDescent="0.25">
      <c r="A144" s="328" t="s">
        <v>559</v>
      </c>
      <c r="B144" s="328" t="s">
        <v>560</v>
      </c>
      <c r="C144" s="333" t="s">
        <v>37</v>
      </c>
      <c r="D144" s="332">
        <v>0</v>
      </c>
      <c r="E144" s="332">
        <v>36253.120000000003</v>
      </c>
      <c r="F144" s="332">
        <v>36253.120000000003</v>
      </c>
      <c r="G144" s="333" t="s">
        <v>37</v>
      </c>
      <c r="H144" s="332">
        <v>0</v>
      </c>
    </row>
    <row r="145" spans="1:8" ht="20.100000000000001" customHeight="1" x14ac:dyDescent="0.25">
      <c r="A145" s="334" t="s">
        <v>862</v>
      </c>
      <c r="B145" s="334" t="s">
        <v>539</v>
      </c>
      <c r="C145" s="330" t="s">
        <v>37</v>
      </c>
      <c r="D145" s="335">
        <v>0</v>
      </c>
      <c r="E145" s="335">
        <v>36253.120000000003</v>
      </c>
      <c r="F145" s="335">
        <v>36253.120000000003</v>
      </c>
      <c r="G145" s="330" t="s">
        <v>37</v>
      </c>
      <c r="H145" s="335">
        <v>0</v>
      </c>
    </row>
    <row r="146" spans="1:8" ht="20.100000000000001" customHeight="1" x14ac:dyDescent="0.25">
      <c r="A146" s="334" t="s">
        <v>863</v>
      </c>
      <c r="B146" s="334" t="s">
        <v>861</v>
      </c>
      <c r="C146" s="330" t="s">
        <v>37</v>
      </c>
      <c r="D146" s="335">
        <v>0</v>
      </c>
      <c r="E146" s="335">
        <v>36253.120000000003</v>
      </c>
      <c r="F146" s="335">
        <v>36253.120000000003</v>
      </c>
      <c r="G146" s="330" t="s">
        <v>37</v>
      </c>
      <c r="H146" s="335">
        <v>0</v>
      </c>
    </row>
    <row r="147" spans="1:8" ht="20.100000000000001" customHeight="1" x14ac:dyDescent="0.25">
      <c r="A147" s="330" t="s">
        <v>37</v>
      </c>
    </row>
    <row r="148" spans="1:8" ht="20.100000000000001" customHeight="1" x14ac:dyDescent="0.25">
      <c r="A148" s="328" t="s">
        <v>565</v>
      </c>
      <c r="B148" s="328" t="s">
        <v>566</v>
      </c>
      <c r="C148" s="333" t="s">
        <v>37</v>
      </c>
      <c r="D148" s="332">
        <v>0</v>
      </c>
      <c r="E148" s="332">
        <v>15615</v>
      </c>
      <c r="F148" s="332">
        <v>21489.200000000001</v>
      </c>
      <c r="G148" s="333" t="s">
        <v>37</v>
      </c>
      <c r="H148" s="332">
        <v>5874.2</v>
      </c>
    </row>
    <row r="149" spans="1:8" ht="20.100000000000001" customHeight="1" x14ac:dyDescent="0.25">
      <c r="A149" s="334" t="s">
        <v>567</v>
      </c>
      <c r="B149" s="334" t="s">
        <v>568</v>
      </c>
      <c r="C149" s="330" t="s">
        <v>37</v>
      </c>
      <c r="D149" s="335">
        <v>0</v>
      </c>
      <c r="E149" s="335">
        <v>15615</v>
      </c>
      <c r="F149" s="335">
        <v>21489.200000000001</v>
      </c>
      <c r="G149" s="330" t="s">
        <v>37</v>
      </c>
      <c r="H149" s="335">
        <v>5874.2</v>
      </c>
    </row>
    <row r="150" spans="1:8" ht="20.100000000000001" customHeight="1" x14ac:dyDescent="0.25">
      <c r="A150" s="330" t="s">
        <v>37</v>
      </c>
    </row>
    <row r="151" spans="1:8" ht="20.100000000000001" customHeight="1" x14ac:dyDescent="0.25">
      <c r="A151" s="328" t="s">
        <v>569</v>
      </c>
      <c r="B151" s="328" t="s">
        <v>570</v>
      </c>
      <c r="C151" s="333" t="s">
        <v>37</v>
      </c>
      <c r="D151" s="332">
        <v>0</v>
      </c>
      <c r="E151" s="332">
        <v>248687.58</v>
      </c>
      <c r="F151" s="332">
        <v>248687.58</v>
      </c>
      <c r="G151" s="333" t="s">
        <v>37</v>
      </c>
      <c r="H151" s="332">
        <v>0</v>
      </c>
    </row>
    <row r="152" spans="1:8" ht="20.100000000000001" customHeight="1" x14ac:dyDescent="0.25">
      <c r="A152" s="334" t="s">
        <v>571</v>
      </c>
      <c r="B152" s="334" t="s">
        <v>572</v>
      </c>
      <c r="C152" s="330" t="s">
        <v>37</v>
      </c>
      <c r="D152" s="335">
        <v>0</v>
      </c>
      <c r="E152" s="335">
        <v>248687.58</v>
      </c>
      <c r="F152" s="335">
        <v>248687.58</v>
      </c>
      <c r="G152" s="330" t="s">
        <v>37</v>
      </c>
      <c r="H152" s="335">
        <v>0</v>
      </c>
    </row>
    <row r="153" spans="1:8" ht="20.100000000000001" customHeight="1" x14ac:dyDescent="0.25">
      <c r="A153" s="330" t="s">
        <v>37</v>
      </c>
    </row>
    <row r="154" spans="1:8" ht="20.100000000000001" customHeight="1" x14ac:dyDescent="0.25">
      <c r="A154" s="328" t="s">
        <v>573</v>
      </c>
      <c r="B154" s="328" t="s">
        <v>574</v>
      </c>
      <c r="C154" s="333" t="s">
        <v>37</v>
      </c>
      <c r="D154" s="332">
        <v>120689.22</v>
      </c>
      <c r="E154" s="332">
        <v>249113.46</v>
      </c>
      <c r="F154" s="332">
        <v>339237.81</v>
      </c>
      <c r="G154" s="333" t="s">
        <v>37</v>
      </c>
      <c r="H154" s="332">
        <v>210813.57</v>
      </c>
    </row>
    <row r="155" spans="1:8" ht="20.100000000000001" customHeight="1" x14ac:dyDescent="0.25">
      <c r="A155" s="334" t="s">
        <v>575</v>
      </c>
      <c r="B155" s="334" t="s">
        <v>576</v>
      </c>
      <c r="C155" s="330" t="s">
        <v>37</v>
      </c>
      <c r="D155" s="335">
        <v>120689.22</v>
      </c>
      <c r="E155" s="335">
        <v>249113.46</v>
      </c>
      <c r="F155" s="335">
        <v>339237.81</v>
      </c>
      <c r="G155" s="330" t="s">
        <v>37</v>
      </c>
      <c r="H155" s="335">
        <v>210813.57</v>
      </c>
    </row>
    <row r="156" spans="1:8" ht="20.100000000000001" customHeight="1" x14ac:dyDescent="0.25">
      <c r="A156" s="330" t="s">
        <v>37</v>
      </c>
    </row>
    <row r="157" spans="1:8" ht="20.100000000000001" customHeight="1" x14ac:dyDescent="0.25">
      <c r="A157" s="328" t="s">
        <v>577</v>
      </c>
      <c r="B157" s="328" t="s">
        <v>578</v>
      </c>
      <c r="C157" s="333" t="s">
        <v>37</v>
      </c>
      <c r="D157" s="332">
        <v>25403.119999999999</v>
      </c>
      <c r="E157" s="332">
        <v>140891.12</v>
      </c>
      <c r="F157" s="332">
        <v>128481.68</v>
      </c>
      <c r="G157" s="333" t="s">
        <v>37</v>
      </c>
      <c r="H157" s="332">
        <v>12993.68</v>
      </c>
    </row>
    <row r="158" spans="1:8" ht="20.100000000000001" customHeight="1" x14ac:dyDescent="0.25">
      <c r="A158" s="334" t="s">
        <v>579</v>
      </c>
      <c r="B158" s="334" t="s">
        <v>580</v>
      </c>
      <c r="C158" s="330" t="s">
        <v>37</v>
      </c>
      <c r="D158" s="335">
        <v>10122</v>
      </c>
      <c r="E158" s="335">
        <v>10122</v>
      </c>
      <c r="F158" s="335">
        <v>2015</v>
      </c>
      <c r="G158" s="330" t="s">
        <v>37</v>
      </c>
      <c r="H158" s="335">
        <v>2015</v>
      </c>
    </row>
    <row r="159" spans="1:8" ht="20.100000000000001" customHeight="1" x14ac:dyDescent="0.25">
      <c r="A159" s="334" t="s">
        <v>583</v>
      </c>
      <c r="B159" s="334" t="s">
        <v>584</v>
      </c>
      <c r="C159" s="330" t="s">
        <v>37</v>
      </c>
      <c r="D159" s="335">
        <v>0</v>
      </c>
      <c r="E159" s="335">
        <v>115488</v>
      </c>
      <c r="F159" s="335">
        <v>115488</v>
      </c>
      <c r="G159" s="330" t="s">
        <v>37</v>
      </c>
      <c r="H159" s="335">
        <v>0</v>
      </c>
    </row>
    <row r="160" spans="1:8" ht="20.100000000000001" customHeight="1" x14ac:dyDescent="0.25">
      <c r="A160" s="334" t="s">
        <v>587</v>
      </c>
      <c r="B160" s="334" t="s">
        <v>588</v>
      </c>
      <c r="C160" s="330" t="s">
        <v>37</v>
      </c>
      <c r="D160" s="335">
        <v>0</v>
      </c>
      <c r="E160" s="335">
        <v>0</v>
      </c>
      <c r="F160" s="335">
        <v>1824</v>
      </c>
      <c r="G160" s="330" t="s">
        <v>37</v>
      </c>
      <c r="H160" s="335">
        <v>1824</v>
      </c>
    </row>
    <row r="161" spans="1:8" ht="20.100000000000001" customHeight="1" x14ac:dyDescent="0.25">
      <c r="A161" s="334" t="s">
        <v>589</v>
      </c>
      <c r="B161" s="334" t="s">
        <v>590</v>
      </c>
      <c r="C161" s="330" t="s">
        <v>37</v>
      </c>
      <c r="D161" s="335">
        <v>4555.82</v>
      </c>
      <c r="E161" s="335">
        <v>4555.82</v>
      </c>
      <c r="F161" s="335">
        <v>4958.68</v>
      </c>
      <c r="G161" s="330" t="s">
        <v>37</v>
      </c>
      <c r="H161" s="335">
        <v>4958.68</v>
      </c>
    </row>
    <row r="162" spans="1:8" ht="20.100000000000001" customHeight="1" x14ac:dyDescent="0.25">
      <c r="A162" s="334" t="s">
        <v>591</v>
      </c>
      <c r="B162" s="334" t="s">
        <v>592</v>
      </c>
      <c r="C162" s="330" t="s">
        <v>37</v>
      </c>
      <c r="D162" s="335">
        <v>4555.82</v>
      </c>
      <c r="E162" s="335">
        <v>4555.82</v>
      </c>
      <c r="F162" s="335">
        <v>4958.68</v>
      </c>
      <c r="G162" s="330" t="s">
        <v>37</v>
      </c>
      <c r="H162" s="335">
        <v>4958.68</v>
      </c>
    </row>
    <row r="163" spans="1:8" ht="20.100000000000001" customHeight="1" x14ac:dyDescent="0.25">
      <c r="A163" s="334" t="s">
        <v>593</v>
      </c>
      <c r="B163" s="334" t="s">
        <v>594</v>
      </c>
      <c r="C163" s="330" t="s">
        <v>37</v>
      </c>
      <c r="D163" s="335">
        <v>2707.54</v>
      </c>
      <c r="E163" s="335">
        <v>2707.54</v>
      </c>
      <c r="F163" s="335">
        <v>0</v>
      </c>
      <c r="G163" s="330" t="s">
        <v>37</v>
      </c>
      <c r="H163" s="335">
        <v>0</v>
      </c>
    </row>
    <row r="164" spans="1:8" ht="20.100000000000001" customHeight="1" x14ac:dyDescent="0.25">
      <c r="A164" s="334" t="s">
        <v>595</v>
      </c>
      <c r="B164" s="334" t="s">
        <v>596</v>
      </c>
      <c r="C164" s="330" t="s">
        <v>37</v>
      </c>
      <c r="D164" s="335">
        <v>2905.74</v>
      </c>
      <c r="E164" s="335">
        <v>2905.74</v>
      </c>
      <c r="F164" s="335">
        <v>0</v>
      </c>
      <c r="G164" s="330" t="s">
        <v>37</v>
      </c>
      <c r="H164" s="335">
        <v>0</v>
      </c>
    </row>
    <row r="165" spans="1:8" ht="20.100000000000001" customHeight="1" x14ac:dyDescent="0.25">
      <c r="A165" s="334" t="s">
        <v>597</v>
      </c>
      <c r="B165" s="334" t="s">
        <v>598</v>
      </c>
      <c r="C165" s="330" t="s">
        <v>37</v>
      </c>
      <c r="D165" s="335">
        <v>1083.02</v>
      </c>
      <c r="E165" s="335">
        <v>1083.02</v>
      </c>
      <c r="F165" s="335">
        <v>0</v>
      </c>
      <c r="G165" s="330" t="s">
        <v>37</v>
      </c>
      <c r="H165" s="335">
        <v>0</v>
      </c>
    </row>
    <row r="166" spans="1:8" ht="20.100000000000001" customHeight="1" x14ac:dyDescent="0.25">
      <c r="A166" s="334" t="s">
        <v>599</v>
      </c>
      <c r="B166" s="334" t="s">
        <v>600</v>
      </c>
      <c r="C166" s="330" t="s">
        <v>37</v>
      </c>
      <c r="D166" s="335">
        <v>1877</v>
      </c>
      <c r="E166" s="335">
        <v>1877</v>
      </c>
      <c r="F166" s="335">
        <v>725</v>
      </c>
      <c r="G166" s="330" t="s">
        <v>37</v>
      </c>
      <c r="H166" s="335">
        <v>725</v>
      </c>
    </row>
    <row r="167" spans="1:8" ht="20.100000000000001" customHeight="1" x14ac:dyDescent="0.25">
      <c r="A167" s="334" t="s">
        <v>601</v>
      </c>
      <c r="B167" s="334" t="s">
        <v>602</v>
      </c>
      <c r="C167" s="330" t="s">
        <v>37</v>
      </c>
      <c r="D167" s="335">
        <v>1877</v>
      </c>
      <c r="E167" s="335">
        <v>1877</v>
      </c>
      <c r="F167" s="335">
        <v>725</v>
      </c>
      <c r="G167" s="330" t="s">
        <v>37</v>
      </c>
      <c r="H167" s="335">
        <v>725</v>
      </c>
    </row>
    <row r="168" spans="1:8" ht="20.100000000000001" customHeight="1" x14ac:dyDescent="0.25">
      <c r="A168" s="334" t="s">
        <v>603</v>
      </c>
      <c r="B168" s="334" t="s">
        <v>604</v>
      </c>
      <c r="C168" s="330" t="s">
        <v>37</v>
      </c>
      <c r="D168" s="335">
        <v>2152</v>
      </c>
      <c r="E168" s="335">
        <v>2152</v>
      </c>
      <c r="F168" s="335">
        <v>3471</v>
      </c>
      <c r="G168" s="330" t="s">
        <v>37</v>
      </c>
      <c r="H168" s="335">
        <v>3471</v>
      </c>
    </row>
    <row r="169" spans="1:8" ht="20.100000000000001" customHeight="1" x14ac:dyDescent="0.25">
      <c r="A169" s="330" t="s">
        <v>37</v>
      </c>
    </row>
    <row r="170" spans="1:8" ht="20.100000000000001" customHeight="1" x14ac:dyDescent="0.25">
      <c r="A170" s="328" t="s">
        <v>864</v>
      </c>
      <c r="B170" s="328" t="s">
        <v>770</v>
      </c>
      <c r="C170" s="333" t="s">
        <v>37</v>
      </c>
      <c r="D170" s="332">
        <v>142458.22</v>
      </c>
      <c r="E170" s="332">
        <v>142458.22</v>
      </c>
      <c r="F170" s="332">
        <v>28724.22</v>
      </c>
      <c r="G170" s="333" t="s">
        <v>37</v>
      </c>
      <c r="H170" s="332">
        <v>28724.22</v>
      </c>
    </row>
    <row r="171" spans="1:8" ht="20.100000000000001" customHeight="1" x14ac:dyDescent="0.25">
      <c r="A171" s="334" t="s">
        <v>865</v>
      </c>
      <c r="B171" s="334" t="s">
        <v>866</v>
      </c>
      <c r="C171" s="330" t="s">
        <v>37</v>
      </c>
      <c r="D171" s="335">
        <v>0</v>
      </c>
      <c r="E171" s="335">
        <v>0</v>
      </c>
      <c r="F171" s="335">
        <v>28724.22</v>
      </c>
      <c r="G171" s="330" t="s">
        <v>37</v>
      </c>
      <c r="H171" s="335">
        <v>28724.22</v>
      </c>
    </row>
    <row r="172" spans="1:8" ht="20.100000000000001" customHeight="1" x14ac:dyDescent="0.25">
      <c r="A172" s="334" t="s">
        <v>867</v>
      </c>
      <c r="B172" s="334" t="s">
        <v>868</v>
      </c>
      <c r="C172" s="330" t="s">
        <v>37</v>
      </c>
      <c r="D172" s="335">
        <v>142458.22</v>
      </c>
      <c r="E172" s="335">
        <v>142458.22</v>
      </c>
      <c r="F172" s="335">
        <v>0</v>
      </c>
      <c r="G172" s="330" t="s">
        <v>37</v>
      </c>
      <c r="H172" s="335">
        <v>0</v>
      </c>
    </row>
    <row r="173" spans="1:8" ht="20.100000000000001" customHeight="1" x14ac:dyDescent="0.25">
      <c r="A173" s="330" t="s">
        <v>37</v>
      </c>
    </row>
    <row r="174" spans="1:8" ht="20.100000000000001" customHeight="1" x14ac:dyDescent="0.25">
      <c r="A174" s="328" t="s">
        <v>605</v>
      </c>
      <c r="B174" s="328" t="s">
        <v>606</v>
      </c>
      <c r="C174" s="333" t="s">
        <v>37</v>
      </c>
      <c r="D174" s="332">
        <v>20000</v>
      </c>
      <c r="E174" s="332">
        <v>0</v>
      </c>
      <c r="F174" s="332">
        <v>0</v>
      </c>
      <c r="G174" s="333" t="s">
        <v>37</v>
      </c>
      <c r="H174" s="332">
        <v>20000</v>
      </c>
    </row>
    <row r="175" spans="1:8" ht="20.100000000000001" customHeight="1" x14ac:dyDescent="0.25">
      <c r="A175" s="334" t="s">
        <v>607</v>
      </c>
      <c r="B175" s="334" t="s">
        <v>157</v>
      </c>
      <c r="C175" s="330" t="s">
        <v>37</v>
      </c>
      <c r="D175" s="335">
        <v>20000</v>
      </c>
      <c r="E175" s="335">
        <v>0</v>
      </c>
      <c r="F175" s="335">
        <v>0</v>
      </c>
      <c r="G175" s="330" t="s">
        <v>37</v>
      </c>
      <c r="H175" s="335">
        <v>20000</v>
      </c>
    </row>
    <row r="176" spans="1:8" ht="20.100000000000001" customHeight="1" x14ac:dyDescent="0.25">
      <c r="A176" s="330" t="s">
        <v>37</v>
      </c>
    </row>
    <row r="177" spans="1:8" ht="20.100000000000001" customHeight="1" x14ac:dyDescent="0.25">
      <c r="A177" s="328" t="s">
        <v>608</v>
      </c>
      <c r="B177" s="328" t="s">
        <v>609</v>
      </c>
      <c r="C177" s="333" t="s">
        <v>37</v>
      </c>
      <c r="D177" s="332">
        <v>11710411.380000001</v>
      </c>
      <c r="E177" s="332">
        <v>0</v>
      </c>
      <c r="F177" s="332">
        <v>0</v>
      </c>
      <c r="G177" s="333" t="s">
        <v>37</v>
      </c>
      <c r="H177" s="332">
        <v>11710411.380000001</v>
      </c>
    </row>
    <row r="178" spans="1:8" ht="20.100000000000001" customHeight="1" x14ac:dyDescent="0.25">
      <c r="A178" s="334" t="s">
        <v>610</v>
      </c>
      <c r="B178" s="334" t="s">
        <v>370</v>
      </c>
      <c r="C178" s="330" t="s">
        <v>37</v>
      </c>
      <c r="D178" s="335">
        <v>5740504.1799999997</v>
      </c>
      <c r="E178" s="335">
        <v>0</v>
      </c>
      <c r="F178" s="335">
        <v>0</v>
      </c>
      <c r="G178" s="330" t="s">
        <v>37</v>
      </c>
      <c r="H178" s="335">
        <v>5740504.1799999997</v>
      </c>
    </row>
    <row r="179" spans="1:8" ht="20.100000000000001" customHeight="1" x14ac:dyDescent="0.25">
      <c r="A179" s="334" t="s">
        <v>611</v>
      </c>
      <c r="B179" s="334" t="s">
        <v>612</v>
      </c>
      <c r="C179" s="330" t="s">
        <v>37</v>
      </c>
      <c r="D179" s="335">
        <v>5969907.2000000002</v>
      </c>
      <c r="E179" s="335">
        <v>0</v>
      </c>
      <c r="F179" s="335">
        <v>0</v>
      </c>
      <c r="G179" s="330" t="s">
        <v>37</v>
      </c>
      <c r="H179" s="335">
        <v>5969907.2000000002</v>
      </c>
    </row>
    <row r="180" spans="1:8" ht="20.100000000000001" customHeight="1" x14ac:dyDescent="0.25">
      <c r="A180" s="330" t="s">
        <v>37</v>
      </c>
    </row>
    <row r="181" spans="1:8" ht="20.100000000000001" customHeight="1" x14ac:dyDescent="0.25">
      <c r="A181" s="328" t="s">
        <v>613</v>
      </c>
      <c r="B181" s="328" t="s">
        <v>614</v>
      </c>
      <c r="C181" s="333" t="s">
        <v>37</v>
      </c>
      <c r="D181" s="336">
        <v>-10126585.16</v>
      </c>
      <c r="E181" s="332">
        <v>0</v>
      </c>
      <c r="F181" s="332">
        <v>0</v>
      </c>
      <c r="G181" s="333" t="s">
        <v>37</v>
      </c>
      <c r="H181" s="336">
        <v>-10126585.16</v>
      </c>
    </row>
    <row r="182" spans="1:8" ht="20.100000000000001" customHeight="1" x14ac:dyDescent="0.25">
      <c r="A182" s="334" t="s">
        <v>615</v>
      </c>
      <c r="B182" s="334" t="s">
        <v>616</v>
      </c>
      <c r="C182" s="330" t="s">
        <v>37</v>
      </c>
      <c r="D182" s="335">
        <v>1078192.92</v>
      </c>
      <c r="E182" s="335">
        <v>0</v>
      </c>
      <c r="F182" s="335">
        <v>0</v>
      </c>
      <c r="G182" s="330" t="s">
        <v>37</v>
      </c>
      <c r="H182" s="335">
        <v>1078192.92</v>
      </c>
    </row>
    <row r="183" spans="1:8" ht="20.100000000000001" customHeight="1" x14ac:dyDescent="0.25">
      <c r="A183" s="334" t="s">
        <v>617</v>
      </c>
      <c r="B183" s="334" t="s">
        <v>618</v>
      </c>
      <c r="C183" s="330" t="s">
        <v>37</v>
      </c>
      <c r="D183" s="337">
        <v>-1753288.06</v>
      </c>
      <c r="E183" s="335">
        <v>0</v>
      </c>
      <c r="F183" s="335">
        <v>0</v>
      </c>
      <c r="G183" s="330" t="s">
        <v>37</v>
      </c>
      <c r="H183" s="337">
        <v>-1753288.06</v>
      </c>
    </row>
    <row r="184" spans="1:8" ht="20.100000000000001" customHeight="1" x14ac:dyDescent="0.25">
      <c r="A184" s="334" t="s">
        <v>619</v>
      </c>
      <c r="B184" s="334" t="s">
        <v>620</v>
      </c>
      <c r="C184" s="330" t="s">
        <v>37</v>
      </c>
      <c r="D184" s="337">
        <v>-4596806.6500000004</v>
      </c>
      <c r="E184" s="335">
        <v>0</v>
      </c>
      <c r="F184" s="335">
        <v>0</v>
      </c>
      <c r="G184" s="330" t="s">
        <v>37</v>
      </c>
      <c r="H184" s="337">
        <v>-4596806.6500000004</v>
      </c>
    </row>
    <row r="185" spans="1:8" ht="20.100000000000001" customHeight="1" x14ac:dyDescent="0.25">
      <c r="A185" s="334" t="s">
        <v>621</v>
      </c>
      <c r="B185" s="334" t="s">
        <v>622</v>
      </c>
      <c r="C185" s="330" t="s">
        <v>37</v>
      </c>
      <c r="D185" s="337">
        <v>-2471106.06</v>
      </c>
      <c r="E185" s="335">
        <v>0</v>
      </c>
      <c r="F185" s="335">
        <v>0</v>
      </c>
      <c r="G185" s="330" t="s">
        <v>37</v>
      </c>
      <c r="H185" s="337">
        <v>-2471106.06</v>
      </c>
    </row>
    <row r="186" spans="1:8" ht="20.100000000000001" customHeight="1" x14ac:dyDescent="0.25">
      <c r="A186" s="334" t="s">
        <v>623</v>
      </c>
      <c r="B186" s="334" t="s">
        <v>624</v>
      </c>
      <c r="C186" s="330" t="s">
        <v>37</v>
      </c>
      <c r="D186" s="337">
        <v>-1781867.14</v>
      </c>
      <c r="E186" s="335">
        <v>0</v>
      </c>
      <c r="F186" s="335">
        <v>0</v>
      </c>
      <c r="G186" s="330" t="s">
        <v>37</v>
      </c>
      <c r="H186" s="337">
        <v>-1781867.14</v>
      </c>
    </row>
    <row r="187" spans="1:8" ht="20.100000000000001" customHeight="1" x14ac:dyDescent="0.25">
      <c r="A187" s="334" t="s">
        <v>625</v>
      </c>
      <c r="B187" s="334" t="s">
        <v>626</v>
      </c>
      <c r="C187" s="330" t="s">
        <v>37</v>
      </c>
      <c r="D187" s="337">
        <v>-408915.19</v>
      </c>
      <c r="E187" s="335">
        <v>0</v>
      </c>
      <c r="F187" s="335">
        <v>0</v>
      </c>
      <c r="G187" s="330" t="s">
        <v>37</v>
      </c>
      <c r="H187" s="337">
        <v>-408915.19</v>
      </c>
    </row>
    <row r="188" spans="1:8" ht="20.100000000000001" customHeight="1" x14ac:dyDescent="0.25">
      <c r="A188" s="334" t="s">
        <v>627</v>
      </c>
      <c r="B188" s="334" t="s">
        <v>628</v>
      </c>
      <c r="C188" s="330" t="s">
        <v>37</v>
      </c>
      <c r="D188" s="335">
        <v>1032072.48</v>
      </c>
      <c r="E188" s="335">
        <v>0</v>
      </c>
      <c r="F188" s="335">
        <v>0</v>
      </c>
      <c r="G188" s="330" t="s">
        <v>37</v>
      </c>
      <c r="H188" s="335">
        <v>1032072.48</v>
      </c>
    </row>
    <row r="189" spans="1:8" ht="20.100000000000001" customHeight="1" x14ac:dyDescent="0.25">
      <c r="A189" s="334" t="s">
        <v>629</v>
      </c>
      <c r="B189" s="334" t="s">
        <v>630</v>
      </c>
      <c r="C189" s="330" t="s">
        <v>37</v>
      </c>
      <c r="D189" s="337">
        <v>-1224867.46</v>
      </c>
      <c r="E189" s="335">
        <v>0</v>
      </c>
      <c r="F189" s="335">
        <v>0</v>
      </c>
      <c r="G189" s="330" t="s">
        <v>37</v>
      </c>
      <c r="H189" s="337">
        <v>-1224867.46</v>
      </c>
    </row>
    <row r="190" spans="1:8" ht="20.100000000000001" customHeight="1" x14ac:dyDescent="0.25">
      <c r="A190" s="330" t="s">
        <v>37</v>
      </c>
    </row>
    <row r="191" spans="1:8" ht="20.100000000000001" customHeight="1" x14ac:dyDescent="0.25">
      <c r="A191" s="328" t="s">
        <v>631</v>
      </c>
      <c r="B191" s="328" t="s">
        <v>632</v>
      </c>
      <c r="C191" s="333" t="s">
        <v>37</v>
      </c>
      <c r="D191" s="332">
        <v>0</v>
      </c>
      <c r="E191" s="332">
        <v>0</v>
      </c>
      <c r="F191" s="332">
        <v>2832487.2</v>
      </c>
      <c r="G191" s="333" t="s">
        <v>37</v>
      </c>
      <c r="H191" s="332">
        <v>2832487.2</v>
      </c>
    </row>
    <row r="192" spans="1:8" ht="20.100000000000001" customHeight="1" x14ac:dyDescent="0.25">
      <c r="A192" s="334" t="s">
        <v>633</v>
      </c>
      <c r="B192" s="334" t="s">
        <v>634</v>
      </c>
      <c r="C192" s="330" t="s">
        <v>37</v>
      </c>
      <c r="D192" s="335">
        <v>0</v>
      </c>
      <c r="E192" s="335">
        <v>0</v>
      </c>
      <c r="F192" s="335">
        <v>2832487.2</v>
      </c>
      <c r="G192" s="330" t="s">
        <v>37</v>
      </c>
      <c r="H192" s="335">
        <v>2832487.2</v>
      </c>
    </row>
    <row r="193" spans="1:8" ht="20.100000000000001" customHeight="1" x14ac:dyDescent="0.25">
      <c r="A193" s="334" t="s">
        <v>635</v>
      </c>
      <c r="B193" s="334" t="s">
        <v>636</v>
      </c>
      <c r="C193" s="330" t="s">
        <v>37</v>
      </c>
      <c r="D193" s="335">
        <v>0</v>
      </c>
      <c r="E193" s="335">
        <v>0</v>
      </c>
      <c r="F193" s="335">
        <v>1828403.87</v>
      </c>
      <c r="G193" s="330" t="s">
        <v>37</v>
      </c>
      <c r="H193" s="335">
        <v>1828403.87</v>
      </c>
    </row>
    <row r="194" spans="1:8" ht="20.100000000000001" customHeight="1" x14ac:dyDescent="0.25">
      <c r="A194" s="334" t="s">
        <v>637</v>
      </c>
      <c r="B194" s="334" t="s">
        <v>638</v>
      </c>
      <c r="C194" s="330" t="s">
        <v>37</v>
      </c>
      <c r="D194" s="335">
        <v>0</v>
      </c>
      <c r="E194" s="335">
        <v>0</v>
      </c>
      <c r="F194" s="335">
        <v>989083.33</v>
      </c>
      <c r="G194" s="330" t="s">
        <v>37</v>
      </c>
      <c r="H194" s="335">
        <v>989083.33</v>
      </c>
    </row>
    <row r="195" spans="1:8" ht="20.100000000000001" customHeight="1" x14ac:dyDescent="0.25">
      <c r="A195" s="334" t="s">
        <v>639</v>
      </c>
      <c r="B195" s="334" t="s">
        <v>640</v>
      </c>
      <c r="C195" s="330" t="s">
        <v>37</v>
      </c>
      <c r="D195" s="335">
        <v>0</v>
      </c>
      <c r="E195" s="335">
        <v>0</v>
      </c>
      <c r="F195" s="335">
        <v>15000</v>
      </c>
      <c r="G195" s="330" t="s">
        <v>37</v>
      </c>
      <c r="H195" s="335">
        <v>15000</v>
      </c>
    </row>
    <row r="196" spans="1:8" ht="20.100000000000001" customHeight="1" x14ac:dyDescent="0.25">
      <c r="A196" s="330" t="s">
        <v>37</v>
      </c>
    </row>
    <row r="197" spans="1:8" ht="20.100000000000001" customHeight="1" x14ac:dyDescent="0.25">
      <c r="A197" s="328" t="s">
        <v>645</v>
      </c>
      <c r="B197" s="328" t="s">
        <v>5</v>
      </c>
      <c r="C197" s="333" t="s">
        <v>37</v>
      </c>
      <c r="D197" s="332">
        <v>0</v>
      </c>
      <c r="E197" s="332">
        <v>0</v>
      </c>
      <c r="F197" s="332">
        <v>16577.830000000002</v>
      </c>
      <c r="G197" s="333" t="s">
        <v>37</v>
      </c>
      <c r="H197" s="332">
        <v>16577.830000000002</v>
      </c>
    </row>
    <row r="198" spans="1:8" ht="20.100000000000001" customHeight="1" x14ac:dyDescent="0.25">
      <c r="A198" s="334" t="s">
        <v>646</v>
      </c>
      <c r="B198" s="334" t="s">
        <v>647</v>
      </c>
      <c r="C198" s="330" t="s">
        <v>37</v>
      </c>
      <c r="D198" s="335">
        <v>0</v>
      </c>
      <c r="E198" s="335">
        <v>0</v>
      </c>
      <c r="F198" s="335">
        <v>187.71</v>
      </c>
      <c r="G198" s="330" t="s">
        <v>37</v>
      </c>
      <c r="H198" s="335">
        <v>187.71</v>
      </c>
    </row>
    <row r="199" spans="1:8" ht="20.100000000000001" customHeight="1" x14ac:dyDescent="0.25">
      <c r="A199" s="334" t="s">
        <v>648</v>
      </c>
      <c r="B199" s="334" t="s">
        <v>649</v>
      </c>
      <c r="C199" s="330" t="s">
        <v>37</v>
      </c>
      <c r="D199" s="335">
        <v>0</v>
      </c>
      <c r="E199" s="335">
        <v>0</v>
      </c>
      <c r="F199" s="335">
        <v>0.13</v>
      </c>
      <c r="G199" s="330" t="s">
        <v>37</v>
      </c>
      <c r="H199" s="335">
        <v>0.13</v>
      </c>
    </row>
    <row r="200" spans="1:8" ht="20.100000000000001" customHeight="1" x14ac:dyDescent="0.25">
      <c r="A200" s="334" t="s">
        <v>650</v>
      </c>
      <c r="B200" s="334" t="s">
        <v>158</v>
      </c>
      <c r="C200" s="330" t="s">
        <v>37</v>
      </c>
      <c r="D200" s="335">
        <v>0</v>
      </c>
      <c r="E200" s="335">
        <v>0</v>
      </c>
      <c r="F200" s="335">
        <v>16389.990000000002</v>
      </c>
      <c r="G200" s="330" t="s">
        <v>37</v>
      </c>
      <c r="H200" s="335">
        <v>16389.990000000002</v>
      </c>
    </row>
    <row r="201" spans="1:8" ht="20.100000000000001" customHeight="1" x14ac:dyDescent="0.25">
      <c r="A201" s="330" t="s">
        <v>37</v>
      </c>
    </row>
    <row r="202" spans="1:8" ht="20.100000000000001" customHeight="1" x14ac:dyDescent="0.25">
      <c r="A202" s="328" t="s">
        <v>651</v>
      </c>
      <c r="B202" s="328" t="s">
        <v>652</v>
      </c>
      <c r="C202" s="332">
        <v>0</v>
      </c>
      <c r="D202" s="333" t="s">
        <v>37</v>
      </c>
      <c r="E202" s="332">
        <v>533500</v>
      </c>
      <c r="F202" s="332">
        <v>0</v>
      </c>
      <c r="G202" s="332">
        <v>533500</v>
      </c>
      <c r="H202" s="333" t="s">
        <v>37</v>
      </c>
    </row>
    <row r="203" spans="1:8" ht="20.100000000000001" customHeight="1" x14ac:dyDescent="0.25">
      <c r="A203" s="334" t="s">
        <v>653</v>
      </c>
      <c r="B203" s="334" t="s">
        <v>654</v>
      </c>
      <c r="C203" s="335">
        <v>0</v>
      </c>
      <c r="D203" s="330" t="s">
        <v>37</v>
      </c>
      <c r="E203" s="335">
        <v>533500</v>
      </c>
      <c r="F203" s="335">
        <v>0</v>
      </c>
      <c r="G203" s="335">
        <v>533500</v>
      </c>
      <c r="H203" s="330" t="s">
        <v>37</v>
      </c>
    </row>
    <row r="204" spans="1:8" ht="20.100000000000001" customHeight="1" x14ac:dyDescent="0.25">
      <c r="A204" s="330" t="s">
        <v>37</v>
      </c>
    </row>
    <row r="205" spans="1:8" ht="20.100000000000001" customHeight="1" x14ac:dyDescent="0.25">
      <c r="A205" s="328" t="s">
        <v>657</v>
      </c>
      <c r="B205" s="328" t="s">
        <v>658</v>
      </c>
      <c r="C205" s="332">
        <v>0</v>
      </c>
      <c r="D205" s="333" t="s">
        <v>37</v>
      </c>
      <c r="E205" s="332">
        <v>630932.75</v>
      </c>
      <c r="F205" s="332">
        <v>0</v>
      </c>
      <c r="G205" s="332">
        <v>630932.75</v>
      </c>
      <c r="H205" s="333" t="s">
        <v>37</v>
      </c>
    </row>
    <row r="206" spans="1:8" ht="20.100000000000001" customHeight="1" x14ac:dyDescent="0.25">
      <c r="A206" s="334" t="s">
        <v>659</v>
      </c>
      <c r="B206" s="334" t="s">
        <v>660</v>
      </c>
      <c r="C206" s="335">
        <v>0</v>
      </c>
      <c r="D206" s="330" t="s">
        <v>37</v>
      </c>
      <c r="E206" s="335">
        <v>20400</v>
      </c>
      <c r="F206" s="335">
        <v>0</v>
      </c>
      <c r="G206" s="335">
        <v>20400</v>
      </c>
      <c r="H206" s="330" t="s">
        <v>37</v>
      </c>
    </row>
    <row r="207" spans="1:8" ht="20.100000000000001" customHeight="1" x14ac:dyDescent="0.25">
      <c r="A207" s="334" t="s">
        <v>663</v>
      </c>
      <c r="B207" s="334" t="s">
        <v>664</v>
      </c>
      <c r="C207" s="335">
        <v>0</v>
      </c>
      <c r="D207" s="330" t="s">
        <v>37</v>
      </c>
      <c r="E207" s="335">
        <v>2586.21</v>
      </c>
      <c r="F207" s="335">
        <v>0</v>
      </c>
      <c r="G207" s="335">
        <v>2586.21</v>
      </c>
      <c r="H207" s="330" t="s">
        <v>37</v>
      </c>
    </row>
    <row r="208" spans="1:8" ht="20.100000000000001" customHeight="1" x14ac:dyDescent="0.25">
      <c r="A208" s="334" t="s">
        <v>665</v>
      </c>
      <c r="B208" s="334" t="s">
        <v>666</v>
      </c>
      <c r="C208" s="335">
        <v>0</v>
      </c>
      <c r="D208" s="330" t="s">
        <v>37</v>
      </c>
      <c r="E208" s="335">
        <v>87857.5</v>
      </c>
      <c r="F208" s="335">
        <v>0</v>
      </c>
      <c r="G208" s="335">
        <v>87857.5</v>
      </c>
      <c r="H208" s="330" t="s">
        <v>37</v>
      </c>
    </row>
    <row r="209" spans="1:8" ht="20.100000000000001" customHeight="1" x14ac:dyDescent="0.25">
      <c r="A209" s="334" t="s">
        <v>667</v>
      </c>
      <c r="B209" s="334" t="s">
        <v>668</v>
      </c>
      <c r="C209" s="335">
        <v>0</v>
      </c>
      <c r="D209" s="330" t="s">
        <v>37</v>
      </c>
      <c r="E209" s="335">
        <v>87857.5</v>
      </c>
      <c r="F209" s="335">
        <v>0</v>
      </c>
      <c r="G209" s="335">
        <v>87857.5</v>
      </c>
      <c r="H209" s="330" t="s">
        <v>37</v>
      </c>
    </row>
    <row r="210" spans="1:8" ht="20.100000000000001" customHeight="1" x14ac:dyDescent="0.25">
      <c r="A210" s="334" t="s">
        <v>671</v>
      </c>
      <c r="B210" s="334" t="s">
        <v>672</v>
      </c>
      <c r="C210" s="335">
        <v>0</v>
      </c>
      <c r="D210" s="330" t="s">
        <v>37</v>
      </c>
      <c r="E210" s="335">
        <v>3000</v>
      </c>
      <c r="F210" s="335">
        <v>0</v>
      </c>
      <c r="G210" s="335">
        <v>3000</v>
      </c>
      <c r="H210" s="330" t="s">
        <v>37</v>
      </c>
    </row>
    <row r="211" spans="1:8" ht="20.100000000000001" customHeight="1" x14ac:dyDescent="0.25">
      <c r="A211" s="334" t="s">
        <v>673</v>
      </c>
      <c r="B211" s="334" t="s">
        <v>674</v>
      </c>
      <c r="C211" s="335">
        <v>0</v>
      </c>
      <c r="D211" s="330" t="s">
        <v>37</v>
      </c>
      <c r="E211" s="335">
        <v>189815</v>
      </c>
      <c r="F211" s="335">
        <v>0</v>
      </c>
      <c r="G211" s="335">
        <v>189815</v>
      </c>
      <c r="H211" s="330" t="s">
        <v>37</v>
      </c>
    </row>
    <row r="212" spans="1:8" ht="20.100000000000001" customHeight="1" x14ac:dyDescent="0.25">
      <c r="A212" s="334" t="s">
        <v>675</v>
      </c>
      <c r="B212" s="334" t="s">
        <v>668</v>
      </c>
      <c r="C212" s="335">
        <v>0</v>
      </c>
      <c r="D212" s="330" t="s">
        <v>37</v>
      </c>
      <c r="E212" s="335">
        <v>189815</v>
      </c>
      <c r="F212" s="335">
        <v>0</v>
      </c>
      <c r="G212" s="335">
        <v>189815</v>
      </c>
      <c r="H212" s="330" t="s">
        <v>37</v>
      </c>
    </row>
    <row r="213" spans="1:8" ht="20.100000000000001" customHeight="1" x14ac:dyDescent="0.25">
      <c r="A213" s="334" t="s">
        <v>687</v>
      </c>
      <c r="B213" s="334" t="s">
        <v>688</v>
      </c>
      <c r="C213" s="335">
        <v>0</v>
      </c>
      <c r="D213" s="330" t="s">
        <v>37</v>
      </c>
      <c r="E213" s="335">
        <v>6921.55</v>
      </c>
      <c r="F213" s="335">
        <v>0</v>
      </c>
      <c r="G213" s="335">
        <v>6921.55</v>
      </c>
      <c r="H213" s="330" t="s">
        <v>37</v>
      </c>
    </row>
    <row r="214" spans="1:8" ht="20.100000000000001" customHeight="1" x14ac:dyDescent="0.25">
      <c r="A214" s="334" t="s">
        <v>689</v>
      </c>
      <c r="B214" s="334" t="s">
        <v>690</v>
      </c>
      <c r="C214" s="335">
        <v>0</v>
      </c>
      <c r="D214" s="330" t="s">
        <v>37</v>
      </c>
      <c r="E214" s="335">
        <v>26250</v>
      </c>
      <c r="F214" s="335">
        <v>0</v>
      </c>
      <c r="G214" s="335">
        <v>26250</v>
      </c>
      <c r="H214" s="330" t="s">
        <v>37</v>
      </c>
    </row>
    <row r="215" spans="1:8" ht="20.100000000000001" customHeight="1" x14ac:dyDescent="0.25">
      <c r="A215" s="334" t="s">
        <v>697</v>
      </c>
      <c r="B215" s="334" t="s">
        <v>698</v>
      </c>
      <c r="C215" s="335">
        <v>0</v>
      </c>
      <c r="D215" s="330" t="s">
        <v>37</v>
      </c>
      <c r="E215" s="335">
        <v>5500</v>
      </c>
      <c r="F215" s="335">
        <v>0</v>
      </c>
      <c r="G215" s="335">
        <v>5500</v>
      </c>
      <c r="H215" s="330" t="s">
        <v>37</v>
      </c>
    </row>
    <row r="216" spans="1:8" ht="20.100000000000001" customHeight="1" x14ac:dyDescent="0.25">
      <c r="A216" s="334" t="s">
        <v>699</v>
      </c>
      <c r="B216" s="334" t="s">
        <v>700</v>
      </c>
      <c r="C216" s="335">
        <v>0</v>
      </c>
      <c r="D216" s="330" t="s">
        <v>37</v>
      </c>
      <c r="E216" s="335">
        <v>241952.49</v>
      </c>
      <c r="F216" s="335">
        <v>0</v>
      </c>
      <c r="G216" s="335">
        <v>241952.49</v>
      </c>
      <c r="H216" s="330" t="s">
        <v>37</v>
      </c>
    </row>
    <row r="217" spans="1:8" ht="20.100000000000001" customHeight="1" x14ac:dyDescent="0.25">
      <c r="A217" s="334" t="s">
        <v>701</v>
      </c>
      <c r="B217" s="334" t="s">
        <v>702</v>
      </c>
      <c r="C217" s="335">
        <v>0</v>
      </c>
      <c r="D217" s="330" t="s">
        <v>37</v>
      </c>
      <c r="E217" s="335">
        <v>33650</v>
      </c>
      <c r="F217" s="335">
        <v>0</v>
      </c>
      <c r="G217" s="335">
        <v>33650</v>
      </c>
      <c r="H217" s="330" t="s">
        <v>37</v>
      </c>
    </row>
    <row r="218" spans="1:8" ht="20.100000000000001" customHeight="1" x14ac:dyDescent="0.25">
      <c r="A218" s="334" t="s">
        <v>707</v>
      </c>
      <c r="B218" s="334" t="s">
        <v>708</v>
      </c>
      <c r="C218" s="335">
        <v>0</v>
      </c>
      <c r="D218" s="330" t="s">
        <v>37</v>
      </c>
      <c r="E218" s="335">
        <v>13000</v>
      </c>
      <c r="F218" s="335">
        <v>0</v>
      </c>
      <c r="G218" s="335">
        <v>13000</v>
      </c>
      <c r="H218" s="330" t="s">
        <v>37</v>
      </c>
    </row>
    <row r="219" spans="1:8" ht="20.100000000000001" customHeight="1" x14ac:dyDescent="0.25">
      <c r="A219" s="330" t="s">
        <v>37</v>
      </c>
    </row>
    <row r="220" spans="1:8" ht="20.100000000000001" customHeight="1" x14ac:dyDescent="0.25">
      <c r="A220" s="328" t="s">
        <v>711</v>
      </c>
      <c r="B220" s="328" t="s">
        <v>712</v>
      </c>
      <c r="C220" s="332">
        <v>0</v>
      </c>
      <c r="D220" s="333" t="s">
        <v>37</v>
      </c>
      <c r="E220" s="332">
        <v>697957.45</v>
      </c>
      <c r="F220" s="332">
        <v>0</v>
      </c>
      <c r="G220" s="332">
        <v>697957.45</v>
      </c>
      <c r="H220" s="333" t="s">
        <v>37</v>
      </c>
    </row>
    <row r="221" spans="1:8" ht="20.100000000000001" customHeight="1" x14ac:dyDescent="0.25">
      <c r="A221" s="334" t="s">
        <v>717</v>
      </c>
      <c r="B221" s="334" t="s">
        <v>718</v>
      </c>
      <c r="C221" s="335">
        <v>0</v>
      </c>
      <c r="D221" s="330" t="s">
        <v>37</v>
      </c>
      <c r="E221" s="335">
        <v>4309.7</v>
      </c>
      <c r="F221" s="335">
        <v>0</v>
      </c>
      <c r="G221" s="335">
        <v>4309.7</v>
      </c>
      <c r="H221" s="330" t="s">
        <v>37</v>
      </c>
    </row>
    <row r="222" spans="1:8" ht="20.100000000000001" customHeight="1" x14ac:dyDescent="0.25">
      <c r="A222" s="334" t="s">
        <v>725</v>
      </c>
      <c r="B222" s="334" t="s">
        <v>726</v>
      </c>
      <c r="C222" s="335">
        <v>0</v>
      </c>
      <c r="D222" s="330" t="s">
        <v>37</v>
      </c>
      <c r="E222" s="335">
        <v>725</v>
      </c>
      <c r="F222" s="335">
        <v>0</v>
      </c>
      <c r="G222" s="335">
        <v>725</v>
      </c>
      <c r="H222" s="330" t="s">
        <v>37</v>
      </c>
    </row>
    <row r="223" spans="1:8" ht="20.100000000000001" customHeight="1" x14ac:dyDescent="0.25">
      <c r="A223" s="334" t="s">
        <v>727</v>
      </c>
      <c r="B223" s="334" t="s">
        <v>728</v>
      </c>
      <c r="C223" s="335">
        <v>0</v>
      </c>
      <c r="D223" s="330" t="s">
        <v>37</v>
      </c>
      <c r="E223" s="335">
        <v>15187.36</v>
      </c>
      <c r="F223" s="335">
        <v>0</v>
      </c>
      <c r="G223" s="335">
        <v>15187.36</v>
      </c>
      <c r="H223" s="330" t="s">
        <v>37</v>
      </c>
    </row>
    <row r="224" spans="1:8" ht="20.100000000000001" customHeight="1" x14ac:dyDescent="0.25">
      <c r="A224" s="334" t="s">
        <v>730</v>
      </c>
      <c r="B224" s="334" t="s">
        <v>731</v>
      </c>
      <c r="C224" s="335">
        <v>0</v>
      </c>
      <c r="D224" s="330" t="s">
        <v>37</v>
      </c>
      <c r="E224" s="335">
        <v>630085.86</v>
      </c>
      <c r="F224" s="335">
        <v>0</v>
      </c>
      <c r="G224" s="335">
        <v>630085.86</v>
      </c>
      <c r="H224" s="330" t="s">
        <v>37</v>
      </c>
    </row>
    <row r="225" spans="1:8" ht="20.100000000000001" customHeight="1" x14ac:dyDescent="0.25">
      <c r="A225" s="334" t="s">
        <v>734</v>
      </c>
      <c r="B225" s="334" t="s">
        <v>735</v>
      </c>
      <c r="C225" s="335">
        <v>0</v>
      </c>
      <c r="D225" s="330" t="s">
        <v>37</v>
      </c>
      <c r="E225" s="335">
        <v>5062.96</v>
      </c>
      <c r="F225" s="335">
        <v>0</v>
      </c>
      <c r="G225" s="335">
        <v>5062.96</v>
      </c>
      <c r="H225" s="330" t="s">
        <v>37</v>
      </c>
    </row>
    <row r="226" spans="1:8" ht="20.100000000000001" customHeight="1" x14ac:dyDescent="0.25">
      <c r="A226" s="334" t="s">
        <v>736</v>
      </c>
      <c r="B226" s="334" t="s">
        <v>737</v>
      </c>
      <c r="C226" s="335">
        <v>0</v>
      </c>
      <c r="D226" s="330" t="s">
        <v>37</v>
      </c>
      <c r="E226" s="335">
        <v>1371.22</v>
      </c>
      <c r="F226" s="335">
        <v>0</v>
      </c>
      <c r="G226" s="335">
        <v>1371.22</v>
      </c>
      <c r="H226" s="330" t="s">
        <v>37</v>
      </c>
    </row>
    <row r="227" spans="1:8" ht="20.100000000000001" customHeight="1" x14ac:dyDescent="0.25">
      <c r="A227" s="334" t="s">
        <v>745</v>
      </c>
      <c r="B227" s="334" t="s">
        <v>746</v>
      </c>
      <c r="C227" s="335">
        <v>0</v>
      </c>
      <c r="D227" s="330" t="s">
        <v>37</v>
      </c>
      <c r="E227" s="335">
        <v>2531.2199999999998</v>
      </c>
      <c r="F227" s="335">
        <v>0</v>
      </c>
      <c r="G227" s="335">
        <v>2531.2199999999998</v>
      </c>
      <c r="H227" s="330" t="s">
        <v>37</v>
      </c>
    </row>
    <row r="228" spans="1:8" ht="20.100000000000001" customHeight="1" x14ac:dyDescent="0.25">
      <c r="A228" s="334" t="s">
        <v>747</v>
      </c>
      <c r="B228" s="334" t="s">
        <v>748</v>
      </c>
      <c r="C228" s="335">
        <v>0</v>
      </c>
      <c r="D228" s="330" t="s">
        <v>37</v>
      </c>
      <c r="E228" s="335">
        <v>181</v>
      </c>
      <c r="F228" s="335">
        <v>0</v>
      </c>
      <c r="G228" s="335">
        <v>181</v>
      </c>
      <c r="H228" s="330" t="s">
        <v>37</v>
      </c>
    </row>
    <row r="229" spans="1:8" ht="20.100000000000001" customHeight="1" x14ac:dyDescent="0.25">
      <c r="A229" s="334" t="s">
        <v>749</v>
      </c>
      <c r="B229" s="334" t="s">
        <v>750</v>
      </c>
      <c r="C229" s="335">
        <v>0</v>
      </c>
      <c r="D229" s="330" t="s">
        <v>37</v>
      </c>
      <c r="E229" s="335">
        <v>38503.129999999997</v>
      </c>
      <c r="F229" s="335">
        <v>0</v>
      </c>
      <c r="G229" s="335">
        <v>38503.129999999997</v>
      </c>
      <c r="H229" s="330" t="s">
        <v>37</v>
      </c>
    </row>
    <row r="230" spans="1:8" ht="20.100000000000001" customHeight="1" x14ac:dyDescent="0.25">
      <c r="A230" s="330" t="s">
        <v>37</v>
      </c>
    </row>
    <row r="231" spans="1:8" ht="20.100000000000001" customHeight="1" x14ac:dyDescent="0.25">
      <c r="A231" s="328" t="s">
        <v>755</v>
      </c>
      <c r="B231" s="328" t="s">
        <v>756</v>
      </c>
      <c r="C231" s="332">
        <v>0</v>
      </c>
      <c r="D231" s="333" t="s">
        <v>37</v>
      </c>
      <c r="E231" s="332">
        <v>4613.12</v>
      </c>
      <c r="F231" s="332">
        <v>0</v>
      </c>
      <c r="G231" s="332">
        <v>4613.12</v>
      </c>
      <c r="H231" s="333" t="s">
        <v>37</v>
      </c>
    </row>
    <row r="232" spans="1:8" ht="20.100000000000001" customHeight="1" x14ac:dyDescent="0.25">
      <c r="A232" s="334" t="s">
        <v>757</v>
      </c>
      <c r="B232" s="334" t="s">
        <v>758</v>
      </c>
      <c r="C232" s="335">
        <v>0</v>
      </c>
      <c r="D232" s="330" t="s">
        <v>37</v>
      </c>
      <c r="E232" s="335">
        <v>1441.63</v>
      </c>
      <c r="F232" s="335">
        <v>0</v>
      </c>
      <c r="G232" s="335">
        <v>1441.63</v>
      </c>
      <c r="H232" s="330" t="s">
        <v>37</v>
      </c>
    </row>
    <row r="233" spans="1:8" ht="20.100000000000001" customHeight="1" x14ac:dyDescent="0.25">
      <c r="A233" s="334" t="s">
        <v>759</v>
      </c>
      <c r="B233" s="334" t="s">
        <v>760</v>
      </c>
      <c r="C233" s="335">
        <v>0</v>
      </c>
      <c r="D233" s="330" t="s">
        <v>37</v>
      </c>
      <c r="E233" s="335">
        <v>509.74</v>
      </c>
      <c r="F233" s="335">
        <v>0</v>
      </c>
      <c r="G233" s="335">
        <v>509.74</v>
      </c>
      <c r="H233" s="330" t="s">
        <v>37</v>
      </c>
    </row>
    <row r="234" spans="1:8" ht="20.100000000000001" customHeight="1" x14ac:dyDescent="0.25">
      <c r="A234" s="334" t="s">
        <v>761</v>
      </c>
      <c r="B234" s="334" t="s">
        <v>762</v>
      </c>
      <c r="C234" s="335">
        <v>0</v>
      </c>
      <c r="D234" s="330" t="s">
        <v>37</v>
      </c>
      <c r="E234" s="335">
        <v>2661.75</v>
      </c>
      <c r="F234" s="335">
        <v>0</v>
      </c>
      <c r="G234" s="335">
        <v>2661.75</v>
      </c>
      <c r="H234" s="330" t="s">
        <v>37</v>
      </c>
    </row>
    <row r="235" spans="1:8" ht="20.100000000000001" customHeight="1" x14ac:dyDescent="0.25">
      <c r="A235" s="330" t="s">
        <v>37</v>
      </c>
    </row>
    <row r="236" spans="1:8" ht="20.100000000000001" customHeight="1" x14ac:dyDescent="0.25">
      <c r="A236" s="330"/>
      <c r="B236" s="334" t="s">
        <v>81</v>
      </c>
      <c r="C236" s="335">
        <v>0</v>
      </c>
      <c r="D236" s="330"/>
      <c r="E236" s="335">
        <v>0</v>
      </c>
      <c r="F236" s="335">
        <v>0</v>
      </c>
      <c r="G236" s="335">
        <v>0</v>
      </c>
      <c r="H236" s="330"/>
    </row>
    <row r="237" spans="1:8" ht="20.100000000000001" customHeight="1" x14ac:dyDescent="0.25">
      <c r="A237" s="330"/>
      <c r="B237" s="330" t="s">
        <v>37</v>
      </c>
      <c r="C237" s="330"/>
      <c r="D237" s="335">
        <v>0</v>
      </c>
      <c r="E237" s="330"/>
      <c r="F237" s="330"/>
      <c r="G237" s="330"/>
      <c r="H237" s="335">
        <v>0</v>
      </c>
    </row>
    <row r="238" spans="1:8" ht="20.100000000000001" customHeight="1" x14ac:dyDescent="0.25">
      <c r="A238" s="330" t="s">
        <v>37</v>
      </c>
    </row>
    <row r="239" spans="1:8" ht="12" customHeight="1" x14ac:dyDescent="0.25"/>
    <row r="240" spans="1:8" ht="20.100000000000001" customHeight="1" x14ac:dyDescent="0.25">
      <c r="A240" s="330"/>
      <c r="B240" s="334" t="s">
        <v>82</v>
      </c>
      <c r="C240" s="335">
        <v>4103778.12</v>
      </c>
      <c r="D240" s="330"/>
      <c r="E240" s="335">
        <v>9741699.0800000001</v>
      </c>
      <c r="F240" s="335">
        <v>9741699.0800000001</v>
      </c>
      <c r="G240" s="335">
        <v>6922698.2599999998</v>
      </c>
      <c r="H240" s="330"/>
    </row>
    <row r="241" spans="1:8" ht="20.100000000000001" customHeight="1" x14ac:dyDescent="0.25">
      <c r="A241" s="330"/>
      <c r="B241" s="330"/>
      <c r="C241" s="330"/>
      <c r="D241" s="335">
        <v>4103778.12</v>
      </c>
      <c r="E241" s="330"/>
      <c r="F241" s="330"/>
      <c r="G241" s="330"/>
      <c r="H241" s="335">
        <v>6922698.2599999998</v>
      </c>
    </row>
    <row r="242" spans="1:8" ht="12" customHeight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</sheetPr>
  <dimension ref="A1:H241"/>
  <sheetViews>
    <sheetView topLeftCell="A160" workbookViewId="0"/>
  </sheetViews>
  <sheetFormatPr baseColWidth="10" defaultColWidth="9.140625" defaultRowHeight="15" x14ac:dyDescent="0.25"/>
  <cols>
    <col min="1" max="1" width="13.7109375" style="325" customWidth="1"/>
    <col min="2" max="2" width="33.570312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989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515844.95</v>
      </c>
      <c r="D9" s="333" t="s">
        <v>37</v>
      </c>
      <c r="E9" s="332">
        <v>1136947.49</v>
      </c>
      <c r="F9" s="332">
        <v>1406675.53</v>
      </c>
      <c r="G9" s="332">
        <v>246116.91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106728.92</v>
      </c>
      <c r="D10" s="330" t="s">
        <v>37</v>
      </c>
      <c r="E10" s="335">
        <v>233721.53</v>
      </c>
      <c r="F10" s="335">
        <v>313894.69</v>
      </c>
      <c r="G10" s="335">
        <v>26555.759999999998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409116.03</v>
      </c>
      <c r="D11" s="330" t="s">
        <v>37</v>
      </c>
      <c r="E11" s="335">
        <v>903225.96</v>
      </c>
      <c r="F11" s="335">
        <v>1092780.8400000001</v>
      </c>
      <c r="G11" s="335">
        <v>219561.15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1745272.62</v>
      </c>
      <c r="D13" s="333" t="s">
        <v>37</v>
      </c>
      <c r="E13" s="332">
        <v>40399.35</v>
      </c>
      <c r="F13" s="332">
        <v>178200</v>
      </c>
      <c r="G13" s="332">
        <v>1607471.97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76236.820000000007</v>
      </c>
      <c r="D14" s="330" t="s">
        <v>37</v>
      </c>
      <c r="E14" s="335">
        <v>0</v>
      </c>
      <c r="F14" s="335">
        <v>0</v>
      </c>
      <c r="G14" s="335">
        <v>76236.820000000007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1423318.56</v>
      </c>
      <c r="D15" s="330" t="s">
        <v>37</v>
      </c>
      <c r="E15" s="335">
        <v>37508.51</v>
      </c>
      <c r="F15" s="335">
        <v>0</v>
      </c>
      <c r="G15" s="335">
        <v>1460827.07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12492.17</v>
      </c>
      <c r="D16" s="330" t="s">
        <v>37</v>
      </c>
      <c r="E16" s="335">
        <v>0</v>
      </c>
      <c r="F16" s="335">
        <v>9000</v>
      </c>
      <c r="G16" s="335">
        <v>3492.17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233225.07</v>
      </c>
      <c r="D17" s="330" t="s">
        <v>37</v>
      </c>
      <c r="E17" s="335">
        <v>2890.84</v>
      </c>
      <c r="F17" s="335">
        <v>169200</v>
      </c>
      <c r="G17" s="335">
        <v>66915.91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709437.89</v>
      </c>
      <c r="D23" s="333" t="s">
        <v>37</v>
      </c>
      <c r="E23" s="332">
        <v>974215.12</v>
      </c>
      <c r="F23" s="332">
        <v>731842.88</v>
      </c>
      <c r="G23" s="332">
        <v>951810.13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498405.6</v>
      </c>
      <c r="D24" s="330" t="s">
        <v>37</v>
      </c>
      <c r="E24" s="335">
        <v>742802.35</v>
      </c>
      <c r="F24" s="335">
        <v>498405.6</v>
      </c>
      <c r="G24" s="335">
        <v>742802.35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498405.6</v>
      </c>
      <c r="D25" s="330" t="s">
        <v>37</v>
      </c>
      <c r="E25" s="335">
        <v>742802.35</v>
      </c>
      <c r="F25" s="335">
        <v>498405.6</v>
      </c>
      <c r="G25" s="335">
        <v>742802.35</v>
      </c>
      <c r="H25" s="330" t="s">
        <v>37</v>
      </c>
    </row>
    <row r="26" spans="1:8" ht="20.100000000000001" customHeight="1" x14ac:dyDescent="0.25">
      <c r="A26" s="334" t="s">
        <v>902</v>
      </c>
      <c r="B26" s="334" t="s">
        <v>503</v>
      </c>
      <c r="C26" s="335">
        <v>0</v>
      </c>
      <c r="D26" s="330" t="s">
        <v>37</v>
      </c>
      <c r="E26" s="335">
        <v>22404.99</v>
      </c>
      <c r="F26" s="335">
        <v>22404.99</v>
      </c>
      <c r="G26" s="335">
        <v>0</v>
      </c>
      <c r="H26" s="330" t="s">
        <v>37</v>
      </c>
    </row>
    <row r="27" spans="1:8" ht="20.100000000000001" customHeight="1" x14ac:dyDescent="0.25">
      <c r="A27" s="334" t="s">
        <v>990</v>
      </c>
      <c r="B27" s="334" t="s">
        <v>991</v>
      </c>
      <c r="C27" s="335">
        <v>0</v>
      </c>
      <c r="D27" s="330" t="s">
        <v>37</v>
      </c>
      <c r="E27" s="335">
        <v>22404.99</v>
      </c>
      <c r="F27" s="335">
        <v>22404.99</v>
      </c>
      <c r="G27" s="335">
        <v>0</v>
      </c>
      <c r="H27" s="330" t="s">
        <v>37</v>
      </c>
    </row>
    <row r="28" spans="1:8" ht="20.100000000000001" customHeight="1" x14ac:dyDescent="0.25">
      <c r="A28" s="334" t="s">
        <v>381</v>
      </c>
      <c r="B28" s="334" t="s">
        <v>382</v>
      </c>
      <c r="C28" s="335">
        <v>211032.29</v>
      </c>
      <c r="D28" s="330" t="s">
        <v>37</v>
      </c>
      <c r="E28" s="335">
        <v>209007.78</v>
      </c>
      <c r="F28" s="335">
        <v>211032.29</v>
      </c>
      <c r="G28" s="335">
        <v>209007.78</v>
      </c>
      <c r="H28" s="330" t="s">
        <v>37</v>
      </c>
    </row>
    <row r="29" spans="1:8" ht="20.100000000000001" customHeight="1" x14ac:dyDescent="0.25">
      <c r="A29" s="334" t="s">
        <v>383</v>
      </c>
      <c r="B29" s="334" t="s">
        <v>384</v>
      </c>
      <c r="C29" s="335">
        <v>211032.29</v>
      </c>
      <c r="D29" s="330" t="s">
        <v>37</v>
      </c>
      <c r="E29" s="335">
        <v>209007.78</v>
      </c>
      <c r="F29" s="335">
        <v>211032.29</v>
      </c>
      <c r="G29" s="335">
        <v>209007.78</v>
      </c>
      <c r="H29" s="330" t="s">
        <v>37</v>
      </c>
    </row>
    <row r="30" spans="1:8" ht="20.100000000000001" customHeight="1" x14ac:dyDescent="0.25">
      <c r="A30" s="330" t="s">
        <v>37</v>
      </c>
    </row>
    <row r="31" spans="1:8" ht="20.100000000000001" customHeight="1" x14ac:dyDescent="0.25">
      <c r="A31" s="328" t="s">
        <v>385</v>
      </c>
      <c r="B31" s="328" t="s">
        <v>386</v>
      </c>
      <c r="C31" s="332">
        <v>8116.23</v>
      </c>
      <c r="D31" s="333" t="s">
        <v>37</v>
      </c>
      <c r="E31" s="332">
        <v>0</v>
      </c>
      <c r="F31" s="332">
        <v>0</v>
      </c>
      <c r="G31" s="332">
        <v>8116.23</v>
      </c>
      <c r="H31" s="333" t="s">
        <v>37</v>
      </c>
    </row>
    <row r="32" spans="1:8" ht="20.100000000000001" customHeight="1" x14ac:dyDescent="0.25">
      <c r="A32" s="334" t="s">
        <v>387</v>
      </c>
      <c r="B32" s="334" t="s">
        <v>378</v>
      </c>
      <c r="C32" s="335">
        <v>8116.23</v>
      </c>
      <c r="D32" s="330" t="s">
        <v>37</v>
      </c>
      <c r="E32" s="335">
        <v>0</v>
      </c>
      <c r="F32" s="335">
        <v>0</v>
      </c>
      <c r="G32" s="335">
        <v>8116.23</v>
      </c>
      <c r="H32" s="330" t="s">
        <v>37</v>
      </c>
    </row>
    <row r="33" spans="1:8" ht="20.100000000000001" customHeight="1" x14ac:dyDescent="0.25">
      <c r="A33" s="334" t="s">
        <v>388</v>
      </c>
      <c r="B33" s="334" t="s">
        <v>389</v>
      </c>
      <c r="C33" s="335">
        <v>8116.23</v>
      </c>
      <c r="D33" s="330" t="s">
        <v>37</v>
      </c>
      <c r="E33" s="335">
        <v>0</v>
      </c>
      <c r="F33" s="335">
        <v>0</v>
      </c>
      <c r="G33" s="335">
        <v>8116.23</v>
      </c>
      <c r="H33" s="330" t="s">
        <v>37</v>
      </c>
    </row>
    <row r="34" spans="1:8" ht="20.100000000000001" customHeight="1" x14ac:dyDescent="0.25">
      <c r="A34" s="330" t="s">
        <v>37</v>
      </c>
    </row>
    <row r="35" spans="1:8" ht="20.100000000000001" customHeight="1" x14ac:dyDescent="0.25">
      <c r="A35" s="328" t="s">
        <v>390</v>
      </c>
      <c r="B35" s="328" t="s">
        <v>391</v>
      </c>
      <c r="C35" s="332">
        <v>151527.57999999999</v>
      </c>
      <c r="D35" s="333" t="s">
        <v>37</v>
      </c>
      <c r="E35" s="332">
        <v>3993.18</v>
      </c>
      <c r="F35" s="332">
        <v>0</v>
      </c>
      <c r="G35" s="332">
        <v>155520.76</v>
      </c>
      <c r="H35" s="333" t="s">
        <v>37</v>
      </c>
    </row>
    <row r="36" spans="1:8" ht="20.100000000000001" customHeight="1" x14ac:dyDescent="0.25">
      <c r="A36" s="334" t="s">
        <v>392</v>
      </c>
      <c r="B36" s="334" t="s">
        <v>378</v>
      </c>
      <c r="C36" s="335">
        <v>151527.57999999999</v>
      </c>
      <c r="D36" s="330" t="s">
        <v>37</v>
      </c>
      <c r="E36" s="335">
        <v>3993.18</v>
      </c>
      <c r="F36" s="335">
        <v>0</v>
      </c>
      <c r="G36" s="335">
        <v>155520.76</v>
      </c>
      <c r="H36" s="330" t="s">
        <v>37</v>
      </c>
    </row>
    <row r="37" spans="1:8" ht="20.100000000000001" customHeight="1" x14ac:dyDescent="0.25">
      <c r="A37" s="334" t="s">
        <v>393</v>
      </c>
      <c r="B37" s="334" t="s">
        <v>389</v>
      </c>
      <c r="C37" s="335">
        <v>151527.57999999999</v>
      </c>
      <c r="D37" s="330" t="s">
        <v>37</v>
      </c>
      <c r="E37" s="335">
        <v>3993.18</v>
      </c>
      <c r="F37" s="335">
        <v>0</v>
      </c>
      <c r="G37" s="335">
        <v>155520.76</v>
      </c>
      <c r="H37" s="330" t="s">
        <v>37</v>
      </c>
    </row>
    <row r="38" spans="1:8" ht="20.100000000000001" customHeight="1" x14ac:dyDescent="0.25">
      <c r="A38" s="330" t="s">
        <v>37</v>
      </c>
    </row>
    <row r="39" spans="1:8" ht="20.100000000000001" customHeight="1" x14ac:dyDescent="0.25">
      <c r="A39" s="328" t="s">
        <v>394</v>
      </c>
      <c r="B39" s="328" t="s">
        <v>395</v>
      </c>
      <c r="C39" s="332">
        <v>252630</v>
      </c>
      <c r="D39" s="333" t="s">
        <v>37</v>
      </c>
      <c r="E39" s="332">
        <v>136574.5</v>
      </c>
      <c r="F39" s="332">
        <v>118274.5</v>
      </c>
      <c r="G39" s="332">
        <v>270930</v>
      </c>
      <c r="H39" s="333" t="s">
        <v>37</v>
      </c>
    </row>
    <row r="40" spans="1:8" ht="20.100000000000001" customHeight="1" x14ac:dyDescent="0.25">
      <c r="A40" s="334" t="s">
        <v>396</v>
      </c>
      <c r="B40" s="334" t="s">
        <v>397</v>
      </c>
      <c r="C40" s="335">
        <v>0</v>
      </c>
      <c r="D40" s="330" t="s">
        <v>37</v>
      </c>
      <c r="E40" s="335">
        <v>118274.5</v>
      </c>
      <c r="F40" s="335">
        <v>118274.5</v>
      </c>
      <c r="G40" s="335">
        <v>0</v>
      </c>
      <c r="H40" s="330" t="s">
        <v>37</v>
      </c>
    </row>
    <row r="41" spans="1:8" ht="20.100000000000001" customHeight="1" x14ac:dyDescent="0.25">
      <c r="A41" s="334" t="s">
        <v>398</v>
      </c>
      <c r="B41" s="334" t="s">
        <v>399</v>
      </c>
      <c r="C41" s="335">
        <v>252630</v>
      </c>
      <c r="D41" s="330" t="s">
        <v>37</v>
      </c>
      <c r="E41" s="335">
        <v>18300</v>
      </c>
      <c r="F41" s="335">
        <v>0</v>
      </c>
      <c r="G41" s="335">
        <v>270930</v>
      </c>
      <c r="H41" s="330" t="s">
        <v>37</v>
      </c>
    </row>
    <row r="42" spans="1:8" ht="20.100000000000001" customHeight="1" x14ac:dyDescent="0.25">
      <c r="A42" s="330" t="s">
        <v>37</v>
      </c>
    </row>
    <row r="43" spans="1:8" ht="20.100000000000001" customHeight="1" x14ac:dyDescent="0.25">
      <c r="A43" s="328" t="s">
        <v>400</v>
      </c>
      <c r="B43" s="328" t="s">
        <v>401</v>
      </c>
      <c r="C43" s="332">
        <v>0</v>
      </c>
      <c r="D43" s="333" t="s">
        <v>37</v>
      </c>
      <c r="E43" s="332">
        <v>6033.64</v>
      </c>
      <c r="F43" s="332">
        <v>0</v>
      </c>
      <c r="G43" s="332">
        <v>6033.64</v>
      </c>
      <c r="H43" s="333" t="s">
        <v>37</v>
      </c>
    </row>
    <row r="44" spans="1:8" ht="20.100000000000001" customHeight="1" x14ac:dyDescent="0.25">
      <c r="A44" s="334" t="s">
        <v>992</v>
      </c>
      <c r="B44" s="334" t="s">
        <v>993</v>
      </c>
      <c r="C44" s="335">
        <v>0</v>
      </c>
      <c r="D44" s="330" t="s">
        <v>37</v>
      </c>
      <c r="E44" s="335">
        <v>124.29</v>
      </c>
      <c r="F44" s="335">
        <v>0</v>
      </c>
      <c r="G44" s="335">
        <v>124.29</v>
      </c>
      <c r="H44" s="330" t="s">
        <v>37</v>
      </c>
    </row>
    <row r="45" spans="1:8" ht="20.100000000000001" customHeight="1" x14ac:dyDescent="0.25">
      <c r="A45" s="334" t="s">
        <v>404</v>
      </c>
      <c r="B45" s="334" t="s">
        <v>405</v>
      </c>
      <c r="C45" s="335">
        <v>0</v>
      </c>
      <c r="D45" s="330" t="s">
        <v>37</v>
      </c>
      <c r="E45" s="335">
        <v>5909.35</v>
      </c>
      <c r="F45" s="335">
        <v>0</v>
      </c>
      <c r="G45" s="335">
        <v>5909.35</v>
      </c>
      <c r="H45" s="330" t="s">
        <v>37</v>
      </c>
    </row>
    <row r="46" spans="1:8" ht="20.100000000000001" customHeight="1" x14ac:dyDescent="0.25">
      <c r="A46" s="330" t="s">
        <v>37</v>
      </c>
    </row>
    <row r="47" spans="1:8" ht="20.100000000000001" customHeight="1" x14ac:dyDescent="0.25">
      <c r="A47" s="328" t="s">
        <v>406</v>
      </c>
      <c r="B47" s="328" t="s">
        <v>288</v>
      </c>
      <c r="C47" s="332">
        <v>20277.59</v>
      </c>
      <c r="D47" s="333" t="s">
        <v>37</v>
      </c>
      <c r="E47" s="332">
        <v>0</v>
      </c>
      <c r="F47" s="332">
        <v>0</v>
      </c>
      <c r="G47" s="332">
        <v>20277.59</v>
      </c>
      <c r="H47" s="333" t="s">
        <v>37</v>
      </c>
    </row>
    <row r="48" spans="1:8" ht="20.100000000000001" customHeight="1" x14ac:dyDescent="0.25">
      <c r="A48" s="334" t="s">
        <v>407</v>
      </c>
      <c r="B48" s="334" t="s">
        <v>408</v>
      </c>
      <c r="C48" s="335">
        <v>11600</v>
      </c>
      <c r="D48" s="330" t="s">
        <v>37</v>
      </c>
      <c r="E48" s="335">
        <v>0</v>
      </c>
      <c r="F48" s="335">
        <v>0</v>
      </c>
      <c r="G48" s="335">
        <v>11600</v>
      </c>
      <c r="H48" s="330" t="s">
        <v>37</v>
      </c>
    </row>
    <row r="49" spans="1:8" ht="20.100000000000001" customHeight="1" x14ac:dyDescent="0.25">
      <c r="A49" s="334" t="s">
        <v>409</v>
      </c>
      <c r="B49" s="334" t="s">
        <v>410</v>
      </c>
      <c r="C49" s="335">
        <v>2300</v>
      </c>
      <c r="D49" s="330" t="s">
        <v>37</v>
      </c>
      <c r="E49" s="335">
        <v>0</v>
      </c>
      <c r="F49" s="335">
        <v>0</v>
      </c>
      <c r="G49" s="335">
        <v>2300</v>
      </c>
      <c r="H49" s="330" t="s">
        <v>37</v>
      </c>
    </row>
    <row r="50" spans="1:8" ht="20.100000000000001" customHeight="1" x14ac:dyDescent="0.25">
      <c r="A50" s="334" t="s">
        <v>411</v>
      </c>
      <c r="B50" s="334" t="s">
        <v>412</v>
      </c>
      <c r="C50" s="335">
        <v>6377.59</v>
      </c>
      <c r="D50" s="330" t="s">
        <v>37</v>
      </c>
      <c r="E50" s="335">
        <v>0</v>
      </c>
      <c r="F50" s="335">
        <v>0</v>
      </c>
      <c r="G50" s="335">
        <v>6377.59</v>
      </c>
      <c r="H50" s="330" t="s">
        <v>37</v>
      </c>
    </row>
    <row r="51" spans="1:8" ht="20.100000000000001" customHeight="1" x14ac:dyDescent="0.25">
      <c r="A51" s="330" t="s">
        <v>37</v>
      </c>
    </row>
    <row r="52" spans="1:8" ht="20.100000000000001" customHeight="1" x14ac:dyDescent="0.25">
      <c r="A52" s="328" t="s">
        <v>413</v>
      </c>
      <c r="B52" s="328" t="s">
        <v>414</v>
      </c>
      <c r="C52" s="333" t="s">
        <v>37</v>
      </c>
      <c r="D52" s="332">
        <v>6314.94</v>
      </c>
      <c r="E52" s="332">
        <v>0</v>
      </c>
      <c r="F52" s="332">
        <v>0</v>
      </c>
      <c r="G52" s="333" t="s">
        <v>37</v>
      </c>
      <c r="H52" s="332">
        <v>6314.94</v>
      </c>
    </row>
    <row r="53" spans="1:8" ht="20.100000000000001" customHeight="1" x14ac:dyDescent="0.25">
      <c r="A53" s="330" t="s">
        <v>37</v>
      </c>
    </row>
    <row r="54" spans="1:8" ht="20.100000000000001" customHeight="1" x14ac:dyDescent="0.25">
      <c r="A54" s="328" t="s">
        <v>415</v>
      </c>
      <c r="B54" s="328" t="s">
        <v>416</v>
      </c>
      <c r="C54" s="332">
        <v>203497.85</v>
      </c>
      <c r="D54" s="333" t="s">
        <v>37</v>
      </c>
      <c r="E54" s="332">
        <v>0</v>
      </c>
      <c r="F54" s="332">
        <v>0</v>
      </c>
      <c r="G54" s="332">
        <v>203497.85</v>
      </c>
      <c r="H54" s="333" t="s">
        <v>37</v>
      </c>
    </row>
    <row r="55" spans="1:8" ht="20.100000000000001" customHeight="1" x14ac:dyDescent="0.25">
      <c r="A55" s="334" t="s">
        <v>417</v>
      </c>
      <c r="B55" s="334" t="s">
        <v>418</v>
      </c>
      <c r="C55" s="335">
        <v>27154.400000000001</v>
      </c>
      <c r="D55" s="330" t="s">
        <v>37</v>
      </c>
      <c r="E55" s="335">
        <v>0</v>
      </c>
      <c r="F55" s="335">
        <v>0</v>
      </c>
      <c r="G55" s="335">
        <v>27154.400000000001</v>
      </c>
      <c r="H55" s="330" t="s">
        <v>37</v>
      </c>
    </row>
    <row r="56" spans="1:8" ht="20.100000000000001" customHeight="1" x14ac:dyDescent="0.25">
      <c r="A56" s="334" t="s">
        <v>419</v>
      </c>
      <c r="B56" s="334" t="s">
        <v>420</v>
      </c>
      <c r="C56" s="335">
        <v>32666.69</v>
      </c>
      <c r="D56" s="330" t="s">
        <v>37</v>
      </c>
      <c r="E56" s="335">
        <v>0</v>
      </c>
      <c r="F56" s="335">
        <v>0</v>
      </c>
      <c r="G56" s="335">
        <v>32666.69</v>
      </c>
      <c r="H56" s="330" t="s">
        <v>37</v>
      </c>
    </row>
    <row r="57" spans="1:8" ht="20.100000000000001" customHeight="1" x14ac:dyDescent="0.25">
      <c r="A57" s="334" t="s">
        <v>421</v>
      </c>
      <c r="B57" s="334" t="s">
        <v>422</v>
      </c>
      <c r="C57" s="335">
        <v>30465.52</v>
      </c>
      <c r="D57" s="330" t="s">
        <v>37</v>
      </c>
      <c r="E57" s="335">
        <v>0</v>
      </c>
      <c r="F57" s="335">
        <v>0</v>
      </c>
      <c r="G57" s="335">
        <v>30465.52</v>
      </c>
      <c r="H57" s="330" t="s">
        <v>37</v>
      </c>
    </row>
    <row r="58" spans="1:8" ht="20.100000000000001" customHeight="1" x14ac:dyDescent="0.25">
      <c r="A58" s="334" t="s">
        <v>423</v>
      </c>
      <c r="B58" s="334" t="s">
        <v>424</v>
      </c>
      <c r="C58" s="335">
        <v>48217.7</v>
      </c>
      <c r="D58" s="330" t="s">
        <v>37</v>
      </c>
      <c r="E58" s="335">
        <v>0</v>
      </c>
      <c r="F58" s="335">
        <v>0</v>
      </c>
      <c r="G58" s="335">
        <v>48217.7</v>
      </c>
      <c r="H58" s="330" t="s">
        <v>37</v>
      </c>
    </row>
    <row r="59" spans="1:8" ht="20.100000000000001" customHeight="1" x14ac:dyDescent="0.25">
      <c r="A59" s="334" t="s">
        <v>425</v>
      </c>
      <c r="B59" s="334" t="s">
        <v>426</v>
      </c>
      <c r="C59" s="335">
        <v>48217.68</v>
      </c>
      <c r="D59" s="330" t="s">
        <v>37</v>
      </c>
      <c r="E59" s="335">
        <v>0</v>
      </c>
      <c r="F59" s="335">
        <v>0</v>
      </c>
      <c r="G59" s="335">
        <v>48217.68</v>
      </c>
      <c r="H59" s="330" t="s">
        <v>37</v>
      </c>
    </row>
    <row r="60" spans="1:8" ht="20.100000000000001" customHeight="1" x14ac:dyDescent="0.25">
      <c r="A60" s="334" t="s">
        <v>427</v>
      </c>
      <c r="B60" s="334" t="s">
        <v>428</v>
      </c>
      <c r="C60" s="335">
        <v>16775.86</v>
      </c>
      <c r="D60" s="330" t="s">
        <v>37</v>
      </c>
      <c r="E60" s="335">
        <v>0</v>
      </c>
      <c r="F60" s="335">
        <v>0</v>
      </c>
      <c r="G60" s="335">
        <v>16775.86</v>
      </c>
      <c r="H60" s="330" t="s">
        <v>37</v>
      </c>
    </row>
    <row r="61" spans="1:8" ht="20.100000000000001" customHeight="1" x14ac:dyDescent="0.25">
      <c r="A61" s="330" t="s">
        <v>37</v>
      </c>
    </row>
    <row r="62" spans="1:8" ht="20.100000000000001" customHeight="1" x14ac:dyDescent="0.25">
      <c r="A62" s="328" t="s">
        <v>429</v>
      </c>
      <c r="B62" s="328" t="s">
        <v>430</v>
      </c>
      <c r="C62" s="333" t="s">
        <v>37</v>
      </c>
      <c r="D62" s="332">
        <v>143114.67000000001</v>
      </c>
      <c r="E62" s="332">
        <v>0</v>
      </c>
      <c r="F62" s="332">
        <v>0</v>
      </c>
      <c r="G62" s="333" t="s">
        <v>37</v>
      </c>
      <c r="H62" s="332">
        <v>143114.67000000001</v>
      </c>
    </row>
    <row r="63" spans="1:8" ht="20.100000000000001" customHeight="1" x14ac:dyDescent="0.25">
      <c r="A63" s="330" t="s">
        <v>37</v>
      </c>
    </row>
    <row r="64" spans="1:8" ht="20.100000000000001" customHeight="1" x14ac:dyDescent="0.25">
      <c r="A64" s="328" t="s">
        <v>431</v>
      </c>
      <c r="B64" s="328" t="s">
        <v>287</v>
      </c>
      <c r="C64" s="332">
        <v>629296.46</v>
      </c>
      <c r="D64" s="333" t="s">
        <v>37</v>
      </c>
      <c r="E64" s="332">
        <v>0</v>
      </c>
      <c r="F64" s="332">
        <v>0</v>
      </c>
      <c r="G64" s="332">
        <v>629296.46</v>
      </c>
      <c r="H64" s="333" t="s">
        <v>37</v>
      </c>
    </row>
    <row r="65" spans="1:8" ht="20.100000000000001" customHeight="1" x14ac:dyDescent="0.25">
      <c r="A65" s="334" t="s">
        <v>432</v>
      </c>
      <c r="B65" s="334" t="s">
        <v>433</v>
      </c>
      <c r="C65" s="335">
        <v>241365.42</v>
      </c>
      <c r="D65" s="330" t="s">
        <v>37</v>
      </c>
      <c r="E65" s="335">
        <v>0</v>
      </c>
      <c r="F65" s="335">
        <v>0</v>
      </c>
      <c r="G65" s="335">
        <v>241365.42</v>
      </c>
      <c r="H65" s="330" t="s">
        <v>37</v>
      </c>
    </row>
    <row r="66" spans="1:8" ht="20.100000000000001" customHeight="1" x14ac:dyDescent="0.25">
      <c r="A66" s="334" t="s">
        <v>434</v>
      </c>
      <c r="B66" s="334" t="s">
        <v>435</v>
      </c>
      <c r="C66" s="335">
        <v>193965.52</v>
      </c>
      <c r="D66" s="330" t="s">
        <v>37</v>
      </c>
      <c r="E66" s="335">
        <v>0</v>
      </c>
      <c r="F66" s="335">
        <v>0</v>
      </c>
      <c r="G66" s="335">
        <v>193965.52</v>
      </c>
      <c r="H66" s="330" t="s">
        <v>37</v>
      </c>
    </row>
    <row r="67" spans="1:8" ht="20.100000000000001" customHeight="1" x14ac:dyDescent="0.25">
      <c r="A67" s="334" t="s">
        <v>436</v>
      </c>
      <c r="B67" s="334" t="s">
        <v>435</v>
      </c>
      <c r="C67" s="335">
        <v>193965.52</v>
      </c>
      <c r="D67" s="330" t="s">
        <v>37</v>
      </c>
      <c r="E67" s="335">
        <v>0</v>
      </c>
      <c r="F67" s="335">
        <v>0</v>
      </c>
      <c r="G67" s="335">
        <v>193965.52</v>
      </c>
      <c r="H67" s="330" t="s">
        <v>37</v>
      </c>
    </row>
    <row r="68" spans="1:8" ht="20.100000000000001" customHeight="1" x14ac:dyDescent="0.25">
      <c r="A68" s="330" t="s">
        <v>37</v>
      </c>
    </row>
    <row r="69" spans="1:8" ht="20.100000000000001" customHeight="1" x14ac:dyDescent="0.25">
      <c r="A69" s="328" t="s">
        <v>437</v>
      </c>
      <c r="B69" s="328" t="s">
        <v>438</v>
      </c>
      <c r="C69" s="333" t="s">
        <v>37</v>
      </c>
      <c r="D69" s="332">
        <v>277110.28000000003</v>
      </c>
      <c r="E69" s="332">
        <v>0</v>
      </c>
      <c r="F69" s="332">
        <v>0</v>
      </c>
      <c r="G69" s="333" t="s">
        <v>37</v>
      </c>
      <c r="H69" s="332">
        <v>277110.28000000003</v>
      </c>
    </row>
    <row r="70" spans="1:8" ht="20.100000000000001" customHeight="1" x14ac:dyDescent="0.25">
      <c r="A70" s="330" t="s">
        <v>37</v>
      </c>
    </row>
    <row r="71" spans="1:8" ht="20.100000000000001" customHeight="1" x14ac:dyDescent="0.25">
      <c r="A71" s="328" t="s">
        <v>439</v>
      </c>
      <c r="B71" s="328" t="s">
        <v>440</v>
      </c>
      <c r="C71" s="332">
        <v>346017.2</v>
      </c>
      <c r="D71" s="333" t="s">
        <v>37</v>
      </c>
      <c r="E71" s="332">
        <v>0</v>
      </c>
      <c r="F71" s="332">
        <v>0</v>
      </c>
      <c r="G71" s="332">
        <v>346017.2</v>
      </c>
      <c r="H71" s="333" t="s">
        <v>37</v>
      </c>
    </row>
    <row r="72" spans="1:8" ht="20.100000000000001" customHeight="1" x14ac:dyDescent="0.25">
      <c r="A72" s="334" t="s">
        <v>441</v>
      </c>
      <c r="B72" s="334" t="s">
        <v>442</v>
      </c>
      <c r="C72" s="335">
        <v>9900</v>
      </c>
      <c r="D72" s="330" t="s">
        <v>37</v>
      </c>
      <c r="E72" s="335">
        <v>0</v>
      </c>
      <c r="F72" s="335">
        <v>0</v>
      </c>
      <c r="G72" s="335">
        <v>9900</v>
      </c>
      <c r="H72" s="330" t="s">
        <v>37</v>
      </c>
    </row>
    <row r="73" spans="1:8" ht="20.100000000000001" customHeight="1" x14ac:dyDescent="0.25">
      <c r="A73" s="334" t="s">
        <v>443</v>
      </c>
      <c r="B73" s="334" t="s">
        <v>444</v>
      </c>
      <c r="C73" s="335">
        <v>14915</v>
      </c>
      <c r="D73" s="330" t="s">
        <v>37</v>
      </c>
      <c r="E73" s="335">
        <v>0</v>
      </c>
      <c r="F73" s="335">
        <v>0</v>
      </c>
      <c r="G73" s="335">
        <v>14915</v>
      </c>
      <c r="H73" s="330" t="s">
        <v>37</v>
      </c>
    </row>
    <row r="74" spans="1:8" ht="20.100000000000001" customHeight="1" x14ac:dyDescent="0.25">
      <c r="A74" s="334" t="s">
        <v>445</v>
      </c>
      <c r="B74" s="334" t="s">
        <v>446</v>
      </c>
      <c r="C74" s="335">
        <v>144725.19</v>
      </c>
      <c r="D74" s="330" t="s">
        <v>37</v>
      </c>
      <c r="E74" s="335">
        <v>0</v>
      </c>
      <c r="F74" s="335">
        <v>0</v>
      </c>
      <c r="G74" s="335">
        <v>144725.19</v>
      </c>
      <c r="H74" s="330" t="s">
        <v>37</v>
      </c>
    </row>
    <row r="75" spans="1:8" ht="20.100000000000001" customHeight="1" x14ac:dyDescent="0.25">
      <c r="A75" s="334" t="s">
        <v>447</v>
      </c>
      <c r="B75" s="334" t="s">
        <v>448</v>
      </c>
      <c r="C75" s="335">
        <v>93440.02</v>
      </c>
      <c r="D75" s="330" t="s">
        <v>37</v>
      </c>
      <c r="E75" s="335">
        <v>0</v>
      </c>
      <c r="F75" s="335">
        <v>0</v>
      </c>
      <c r="G75" s="335">
        <v>93440.02</v>
      </c>
      <c r="H75" s="330" t="s">
        <v>37</v>
      </c>
    </row>
    <row r="76" spans="1:8" ht="20.100000000000001" customHeight="1" x14ac:dyDescent="0.25">
      <c r="A76" s="334" t="s">
        <v>449</v>
      </c>
      <c r="B76" s="334" t="s">
        <v>450</v>
      </c>
      <c r="C76" s="335">
        <v>16512.27</v>
      </c>
      <c r="D76" s="330" t="s">
        <v>37</v>
      </c>
      <c r="E76" s="335">
        <v>0</v>
      </c>
      <c r="F76" s="335">
        <v>0</v>
      </c>
      <c r="G76" s="335">
        <v>16512.27</v>
      </c>
      <c r="H76" s="330" t="s">
        <v>37</v>
      </c>
    </row>
    <row r="77" spans="1:8" ht="20.100000000000001" customHeight="1" x14ac:dyDescent="0.25">
      <c r="A77" s="334" t="s">
        <v>451</v>
      </c>
      <c r="B77" s="334" t="s">
        <v>452</v>
      </c>
      <c r="C77" s="335">
        <v>22340.13</v>
      </c>
      <c r="D77" s="330" t="s">
        <v>37</v>
      </c>
      <c r="E77" s="335">
        <v>0</v>
      </c>
      <c r="F77" s="335">
        <v>0</v>
      </c>
      <c r="G77" s="335">
        <v>22340.13</v>
      </c>
      <c r="H77" s="330" t="s">
        <v>37</v>
      </c>
    </row>
    <row r="78" spans="1:8" ht="20.100000000000001" customHeight="1" x14ac:dyDescent="0.25">
      <c r="A78" s="334" t="s">
        <v>453</v>
      </c>
      <c r="B78" s="334" t="s">
        <v>454</v>
      </c>
      <c r="C78" s="335">
        <v>21987.18</v>
      </c>
      <c r="D78" s="330" t="s">
        <v>37</v>
      </c>
      <c r="E78" s="335">
        <v>0</v>
      </c>
      <c r="F78" s="335">
        <v>0</v>
      </c>
      <c r="G78" s="335">
        <v>21987.18</v>
      </c>
      <c r="H78" s="330" t="s">
        <v>37</v>
      </c>
    </row>
    <row r="79" spans="1:8" ht="20.100000000000001" customHeight="1" x14ac:dyDescent="0.25">
      <c r="A79" s="334" t="s">
        <v>455</v>
      </c>
      <c r="B79" s="334" t="s">
        <v>456</v>
      </c>
      <c r="C79" s="335">
        <v>22197.41</v>
      </c>
      <c r="D79" s="330" t="s">
        <v>37</v>
      </c>
      <c r="E79" s="335">
        <v>0</v>
      </c>
      <c r="F79" s="335">
        <v>0</v>
      </c>
      <c r="G79" s="335">
        <v>22197.41</v>
      </c>
      <c r="H79" s="330" t="s">
        <v>37</v>
      </c>
    </row>
    <row r="80" spans="1:8" ht="20.100000000000001" customHeight="1" x14ac:dyDescent="0.25">
      <c r="A80" s="330" t="s">
        <v>37</v>
      </c>
    </row>
    <row r="81" spans="1:8" ht="20.100000000000001" customHeight="1" x14ac:dyDescent="0.25">
      <c r="A81" s="328" t="s">
        <v>457</v>
      </c>
      <c r="B81" s="328" t="s">
        <v>458</v>
      </c>
      <c r="C81" s="333" t="s">
        <v>37</v>
      </c>
      <c r="D81" s="332">
        <v>172461.45</v>
      </c>
      <c r="E81" s="332">
        <v>0</v>
      </c>
      <c r="F81" s="332">
        <v>0</v>
      </c>
      <c r="G81" s="333" t="s">
        <v>37</v>
      </c>
      <c r="H81" s="332">
        <v>172461.45</v>
      </c>
    </row>
    <row r="82" spans="1:8" ht="20.100000000000001" customHeight="1" x14ac:dyDescent="0.25">
      <c r="A82" s="330" t="s">
        <v>37</v>
      </c>
    </row>
    <row r="83" spans="1:8" ht="20.100000000000001" customHeight="1" x14ac:dyDescent="0.25">
      <c r="A83" s="328" t="s">
        <v>459</v>
      </c>
      <c r="B83" s="328" t="s">
        <v>460</v>
      </c>
      <c r="C83" s="332">
        <v>89680.37</v>
      </c>
      <c r="D83" s="333" t="s">
        <v>37</v>
      </c>
      <c r="E83" s="332">
        <v>103.19</v>
      </c>
      <c r="F83" s="332">
        <v>0</v>
      </c>
      <c r="G83" s="332">
        <v>89783.56</v>
      </c>
      <c r="H83" s="333" t="s">
        <v>37</v>
      </c>
    </row>
    <row r="84" spans="1:8" ht="20.100000000000001" customHeight="1" x14ac:dyDescent="0.25">
      <c r="A84" s="334" t="s">
        <v>461</v>
      </c>
      <c r="B84" s="334" t="s">
        <v>462</v>
      </c>
      <c r="C84" s="335">
        <v>17698.37</v>
      </c>
      <c r="D84" s="330" t="s">
        <v>37</v>
      </c>
      <c r="E84" s="335">
        <v>103.19</v>
      </c>
      <c r="F84" s="335">
        <v>0</v>
      </c>
      <c r="G84" s="335">
        <v>17801.560000000001</v>
      </c>
      <c r="H84" s="330" t="s">
        <v>37</v>
      </c>
    </row>
    <row r="85" spans="1:8" ht="20.100000000000001" customHeight="1" x14ac:dyDescent="0.25">
      <c r="A85" s="334" t="s">
        <v>463</v>
      </c>
      <c r="B85" s="334" t="s">
        <v>464</v>
      </c>
      <c r="C85" s="335">
        <v>71982</v>
      </c>
      <c r="D85" s="330" t="s">
        <v>37</v>
      </c>
      <c r="E85" s="335">
        <v>0</v>
      </c>
      <c r="F85" s="335">
        <v>0</v>
      </c>
      <c r="G85" s="335">
        <v>71982</v>
      </c>
      <c r="H85" s="330" t="s">
        <v>37</v>
      </c>
    </row>
    <row r="86" spans="1:8" ht="20.100000000000001" customHeight="1" x14ac:dyDescent="0.25">
      <c r="A86" s="330" t="s">
        <v>37</v>
      </c>
    </row>
    <row r="87" spans="1:8" ht="20.100000000000001" customHeight="1" x14ac:dyDescent="0.25">
      <c r="A87" s="328" t="s">
        <v>465</v>
      </c>
      <c r="B87" s="328" t="s">
        <v>466</v>
      </c>
      <c r="C87" s="332">
        <v>40315.519999999997</v>
      </c>
      <c r="D87" s="333" t="s">
        <v>37</v>
      </c>
      <c r="E87" s="332">
        <v>8990</v>
      </c>
      <c r="F87" s="332">
        <v>35791.519999999997</v>
      </c>
      <c r="G87" s="332">
        <v>13514</v>
      </c>
      <c r="H87" s="333" t="s">
        <v>37</v>
      </c>
    </row>
    <row r="88" spans="1:8" ht="20.100000000000001" customHeight="1" x14ac:dyDescent="0.25">
      <c r="A88" s="334" t="s">
        <v>467</v>
      </c>
      <c r="B88" s="334" t="s">
        <v>468</v>
      </c>
      <c r="C88" s="335">
        <v>40315.519999999997</v>
      </c>
      <c r="D88" s="330" t="s">
        <v>37</v>
      </c>
      <c r="E88" s="335">
        <v>8990</v>
      </c>
      <c r="F88" s="335">
        <v>35791.519999999997</v>
      </c>
      <c r="G88" s="335">
        <v>13514</v>
      </c>
      <c r="H88" s="330" t="s">
        <v>37</v>
      </c>
    </row>
    <row r="89" spans="1:8" ht="20.100000000000001" customHeight="1" x14ac:dyDescent="0.25">
      <c r="A89" s="330" t="s">
        <v>37</v>
      </c>
    </row>
    <row r="90" spans="1:8" ht="20.100000000000001" customHeight="1" x14ac:dyDescent="0.25">
      <c r="A90" s="328" t="s">
        <v>469</v>
      </c>
      <c r="B90" s="328" t="s">
        <v>470</v>
      </c>
      <c r="C90" s="332">
        <v>2000</v>
      </c>
      <c r="D90" s="333" t="s">
        <v>37</v>
      </c>
      <c r="E90" s="332">
        <v>0</v>
      </c>
      <c r="F90" s="332">
        <v>0</v>
      </c>
      <c r="G90" s="332">
        <v>2000</v>
      </c>
      <c r="H90" s="333" t="s">
        <v>37</v>
      </c>
    </row>
    <row r="91" spans="1:8" ht="20.100000000000001" customHeight="1" x14ac:dyDescent="0.25">
      <c r="A91" s="334" t="s">
        <v>471</v>
      </c>
      <c r="B91" s="334" t="s">
        <v>472</v>
      </c>
      <c r="C91" s="335">
        <v>2000</v>
      </c>
      <c r="D91" s="330" t="s">
        <v>37</v>
      </c>
      <c r="E91" s="335">
        <v>0</v>
      </c>
      <c r="F91" s="335">
        <v>0</v>
      </c>
      <c r="G91" s="335">
        <v>2000</v>
      </c>
      <c r="H91" s="330" t="s">
        <v>37</v>
      </c>
    </row>
    <row r="92" spans="1:8" ht="20.100000000000001" customHeight="1" x14ac:dyDescent="0.25">
      <c r="A92" s="330" t="s">
        <v>37</v>
      </c>
    </row>
    <row r="93" spans="1:8" ht="20.100000000000001" customHeight="1" x14ac:dyDescent="0.25">
      <c r="A93" s="328" t="s">
        <v>473</v>
      </c>
      <c r="B93" s="328" t="s">
        <v>474</v>
      </c>
      <c r="C93" s="333" t="s">
        <v>37</v>
      </c>
      <c r="D93" s="332">
        <v>0</v>
      </c>
      <c r="E93" s="332">
        <v>898809.17</v>
      </c>
      <c r="F93" s="332">
        <v>898809.17</v>
      </c>
      <c r="G93" s="333" t="s">
        <v>37</v>
      </c>
      <c r="H93" s="332">
        <v>0</v>
      </c>
    </row>
    <row r="94" spans="1:8" ht="20.100000000000001" customHeight="1" x14ac:dyDescent="0.25">
      <c r="A94" s="334" t="s">
        <v>475</v>
      </c>
      <c r="B94" s="334" t="s">
        <v>374</v>
      </c>
      <c r="C94" s="330" t="s">
        <v>37</v>
      </c>
      <c r="D94" s="335">
        <v>0</v>
      </c>
      <c r="E94" s="335">
        <v>19645.12</v>
      </c>
      <c r="F94" s="335">
        <v>19645.12</v>
      </c>
      <c r="G94" s="330" t="s">
        <v>37</v>
      </c>
      <c r="H94" s="335">
        <v>0</v>
      </c>
    </row>
    <row r="95" spans="1:8" ht="20.100000000000001" customHeight="1" x14ac:dyDescent="0.25">
      <c r="A95" s="334" t="s">
        <v>975</v>
      </c>
      <c r="B95" s="334" t="s">
        <v>976</v>
      </c>
      <c r="C95" s="330" t="s">
        <v>37</v>
      </c>
      <c r="D95" s="335">
        <v>0</v>
      </c>
      <c r="E95" s="335">
        <v>3749</v>
      </c>
      <c r="F95" s="335">
        <v>3749</v>
      </c>
      <c r="G95" s="330" t="s">
        <v>37</v>
      </c>
      <c r="H95" s="335">
        <v>0</v>
      </c>
    </row>
    <row r="96" spans="1:8" ht="20.100000000000001" customHeight="1" x14ac:dyDescent="0.25">
      <c r="A96" s="334" t="s">
        <v>476</v>
      </c>
      <c r="B96" s="334" t="s">
        <v>477</v>
      </c>
      <c r="C96" s="330" t="s">
        <v>37</v>
      </c>
      <c r="D96" s="335">
        <v>0</v>
      </c>
      <c r="E96" s="335">
        <v>10096.120000000001</v>
      </c>
      <c r="F96" s="335">
        <v>10096.120000000001</v>
      </c>
      <c r="G96" s="330" t="s">
        <v>37</v>
      </c>
      <c r="H96" s="335">
        <v>0</v>
      </c>
    </row>
    <row r="97" spans="1:8" ht="20.100000000000001" customHeight="1" x14ac:dyDescent="0.25">
      <c r="A97" s="334" t="s">
        <v>478</v>
      </c>
      <c r="B97" s="334" t="s">
        <v>479</v>
      </c>
      <c r="C97" s="330" t="s">
        <v>37</v>
      </c>
      <c r="D97" s="335">
        <v>0</v>
      </c>
      <c r="E97" s="335">
        <v>5800</v>
      </c>
      <c r="F97" s="335">
        <v>5800</v>
      </c>
      <c r="G97" s="330" t="s">
        <v>37</v>
      </c>
      <c r="H97" s="335">
        <v>0</v>
      </c>
    </row>
    <row r="98" spans="1:8" ht="20.100000000000001" customHeight="1" x14ac:dyDescent="0.25">
      <c r="A98" s="334" t="s">
        <v>841</v>
      </c>
      <c r="B98" s="334" t="s">
        <v>842</v>
      </c>
      <c r="C98" s="330" t="s">
        <v>37</v>
      </c>
      <c r="D98" s="335">
        <v>0</v>
      </c>
      <c r="E98" s="335">
        <v>3052.92</v>
      </c>
      <c r="F98" s="335">
        <v>3052.92</v>
      </c>
      <c r="G98" s="330" t="s">
        <v>37</v>
      </c>
      <c r="H98" s="335">
        <v>0</v>
      </c>
    </row>
    <row r="99" spans="1:8" ht="20.100000000000001" customHeight="1" x14ac:dyDescent="0.25">
      <c r="A99" s="334" t="s">
        <v>963</v>
      </c>
      <c r="B99" s="334" t="s">
        <v>964</v>
      </c>
      <c r="C99" s="330" t="s">
        <v>37</v>
      </c>
      <c r="D99" s="335">
        <v>0</v>
      </c>
      <c r="E99" s="335">
        <v>2757.12</v>
      </c>
      <c r="F99" s="335">
        <v>2757.12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843</v>
      </c>
      <c r="B100" s="334" t="s">
        <v>844</v>
      </c>
      <c r="C100" s="330" t="s">
        <v>37</v>
      </c>
      <c r="D100" s="335">
        <v>0</v>
      </c>
      <c r="E100" s="335">
        <v>295.8</v>
      </c>
      <c r="F100" s="335">
        <v>295.8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482</v>
      </c>
      <c r="B101" s="334" t="s">
        <v>483</v>
      </c>
      <c r="C101" s="330" t="s">
        <v>37</v>
      </c>
      <c r="D101" s="335">
        <v>0</v>
      </c>
      <c r="E101" s="335">
        <v>4570.3999999999996</v>
      </c>
      <c r="F101" s="335">
        <v>4570.3999999999996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881</v>
      </c>
      <c r="B102" s="334" t="s">
        <v>882</v>
      </c>
      <c r="C102" s="330" t="s">
        <v>37</v>
      </c>
      <c r="D102" s="335">
        <v>0</v>
      </c>
      <c r="E102" s="335">
        <v>4570.3999999999996</v>
      </c>
      <c r="F102" s="335">
        <v>4570.3999999999996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490</v>
      </c>
      <c r="B103" s="334" t="s">
        <v>491</v>
      </c>
      <c r="C103" s="330" t="s">
        <v>37</v>
      </c>
      <c r="D103" s="335">
        <v>0</v>
      </c>
      <c r="E103" s="335">
        <v>5882.7</v>
      </c>
      <c r="F103" s="335">
        <v>5882.7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492</v>
      </c>
      <c r="B104" s="334" t="s">
        <v>493</v>
      </c>
      <c r="C104" s="330" t="s">
        <v>37</v>
      </c>
      <c r="D104" s="335">
        <v>0</v>
      </c>
      <c r="E104" s="335">
        <v>2000</v>
      </c>
      <c r="F104" s="335">
        <v>2000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494</v>
      </c>
      <c r="B105" s="334" t="s">
        <v>495</v>
      </c>
      <c r="C105" s="330" t="s">
        <v>37</v>
      </c>
      <c r="D105" s="335">
        <v>0</v>
      </c>
      <c r="E105" s="335">
        <v>3882.7</v>
      </c>
      <c r="F105" s="335">
        <v>3882.7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502</v>
      </c>
      <c r="B106" s="334" t="s">
        <v>503</v>
      </c>
      <c r="C106" s="330" t="s">
        <v>37</v>
      </c>
      <c r="D106" s="335">
        <v>0</v>
      </c>
      <c r="E106" s="335">
        <v>457057.4</v>
      </c>
      <c r="F106" s="335">
        <v>457057.4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504</v>
      </c>
      <c r="B107" s="334" t="s">
        <v>505</v>
      </c>
      <c r="C107" s="330" t="s">
        <v>37</v>
      </c>
      <c r="D107" s="335">
        <v>0</v>
      </c>
      <c r="E107" s="335">
        <v>453096</v>
      </c>
      <c r="F107" s="335">
        <v>453096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981</v>
      </c>
      <c r="B108" s="334" t="s">
        <v>982</v>
      </c>
      <c r="C108" s="330" t="s">
        <v>37</v>
      </c>
      <c r="D108" s="335">
        <v>0</v>
      </c>
      <c r="E108" s="335">
        <v>3961.4</v>
      </c>
      <c r="F108" s="335">
        <v>3961.4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512</v>
      </c>
      <c r="B109" s="334" t="s">
        <v>513</v>
      </c>
      <c r="C109" s="330" t="s">
        <v>37</v>
      </c>
      <c r="D109" s="335">
        <v>0</v>
      </c>
      <c r="E109" s="335">
        <v>72076.78</v>
      </c>
      <c r="F109" s="335">
        <v>72076.78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516</v>
      </c>
      <c r="B110" s="334" t="s">
        <v>517</v>
      </c>
      <c r="C110" s="330" t="s">
        <v>37</v>
      </c>
      <c r="D110" s="335">
        <v>0</v>
      </c>
      <c r="E110" s="335">
        <v>72076.78</v>
      </c>
      <c r="F110" s="335">
        <v>72076.78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518</v>
      </c>
      <c r="B111" s="334" t="s">
        <v>519</v>
      </c>
      <c r="C111" s="330" t="s">
        <v>37</v>
      </c>
      <c r="D111" s="335">
        <v>0</v>
      </c>
      <c r="E111" s="335">
        <v>52814.65</v>
      </c>
      <c r="F111" s="335">
        <v>52814.65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520</v>
      </c>
      <c r="B112" s="334" t="s">
        <v>521</v>
      </c>
      <c r="C112" s="330" t="s">
        <v>37</v>
      </c>
      <c r="D112" s="335">
        <v>0</v>
      </c>
      <c r="E112" s="335">
        <v>52814.65</v>
      </c>
      <c r="F112" s="335">
        <v>52814.65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532</v>
      </c>
      <c r="B113" s="334" t="s">
        <v>533</v>
      </c>
      <c r="C113" s="330" t="s">
        <v>37</v>
      </c>
      <c r="D113" s="335">
        <v>0</v>
      </c>
      <c r="E113" s="335">
        <v>35074.21</v>
      </c>
      <c r="F113" s="335">
        <v>35074.21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536</v>
      </c>
      <c r="B114" s="334" t="s">
        <v>537</v>
      </c>
      <c r="C114" s="330" t="s">
        <v>37</v>
      </c>
      <c r="D114" s="335">
        <v>0</v>
      </c>
      <c r="E114" s="335">
        <v>22620</v>
      </c>
      <c r="F114" s="335">
        <v>22620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994</v>
      </c>
      <c r="B115" s="334" t="s">
        <v>995</v>
      </c>
      <c r="C115" s="330" t="s">
        <v>37</v>
      </c>
      <c r="D115" s="335">
        <v>0</v>
      </c>
      <c r="E115" s="335">
        <v>12454.21</v>
      </c>
      <c r="F115" s="335">
        <v>12454.21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544</v>
      </c>
      <c r="B116" s="334" t="s">
        <v>364</v>
      </c>
      <c r="C116" s="330" t="s">
        <v>37</v>
      </c>
      <c r="D116" s="335">
        <v>0</v>
      </c>
      <c r="E116" s="335">
        <v>248634.99</v>
      </c>
      <c r="F116" s="335">
        <v>248634.99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545</v>
      </c>
      <c r="B117" s="334" t="s">
        <v>546</v>
      </c>
      <c r="C117" s="330" t="s">
        <v>37</v>
      </c>
      <c r="D117" s="335">
        <v>0</v>
      </c>
      <c r="E117" s="335">
        <v>217894.99</v>
      </c>
      <c r="F117" s="335">
        <v>217894.99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547</v>
      </c>
      <c r="B118" s="334" t="s">
        <v>548</v>
      </c>
      <c r="C118" s="330" t="s">
        <v>37</v>
      </c>
      <c r="D118" s="335">
        <v>0</v>
      </c>
      <c r="E118" s="335">
        <v>30740</v>
      </c>
      <c r="F118" s="335">
        <v>30740</v>
      </c>
      <c r="G118" s="330" t="s">
        <v>37</v>
      </c>
      <c r="H118" s="335">
        <v>0</v>
      </c>
    </row>
    <row r="119" spans="1:8" ht="20.100000000000001" customHeight="1" x14ac:dyDescent="0.25">
      <c r="A119" s="330" t="s">
        <v>37</v>
      </c>
    </row>
    <row r="120" spans="1:8" ht="20.100000000000001" customHeight="1" x14ac:dyDescent="0.25">
      <c r="A120" s="328" t="s">
        <v>565</v>
      </c>
      <c r="B120" s="328" t="s">
        <v>566</v>
      </c>
      <c r="C120" s="333" t="s">
        <v>37</v>
      </c>
      <c r="D120" s="332">
        <v>0</v>
      </c>
      <c r="E120" s="332">
        <v>17795.2</v>
      </c>
      <c r="F120" s="332">
        <v>19656.8</v>
      </c>
      <c r="G120" s="333" t="s">
        <v>37</v>
      </c>
      <c r="H120" s="332">
        <v>1861.6</v>
      </c>
    </row>
    <row r="121" spans="1:8" ht="20.100000000000001" customHeight="1" x14ac:dyDescent="0.25">
      <c r="A121" s="334" t="s">
        <v>567</v>
      </c>
      <c r="B121" s="334" t="s">
        <v>568</v>
      </c>
      <c r="C121" s="330" t="s">
        <v>37</v>
      </c>
      <c r="D121" s="335">
        <v>0</v>
      </c>
      <c r="E121" s="335">
        <v>17795.2</v>
      </c>
      <c r="F121" s="335">
        <v>19656.8</v>
      </c>
      <c r="G121" s="330" t="s">
        <v>37</v>
      </c>
      <c r="H121" s="335">
        <v>1861.6</v>
      </c>
    </row>
    <row r="122" spans="1:8" ht="20.100000000000001" customHeight="1" x14ac:dyDescent="0.25">
      <c r="A122" s="330" t="s">
        <v>37</v>
      </c>
    </row>
    <row r="123" spans="1:8" ht="20.100000000000001" customHeight="1" x14ac:dyDescent="0.25">
      <c r="A123" s="328" t="s">
        <v>996</v>
      </c>
      <c r="B123" s="328" t="s">
        <v>769</v>
      </c>
      <c r="C123" s="333" t="s">
        <v>37</v>
      </c>
      <c r="D123" s="332">
        <v>0</v>
      </c>
      <c r="E123" s="332">
        <v>0</v>
      </c>
      <c r="F123" s="332">
        <v>15372.85</v>
      </c>
      <c r="G123" s="333" t="s">
        <v>37</v>
      </c>
      <c r="H123" s="332">
        <v>15372.85</v>
      </c>
    </row>
    <row r="124" spans="1:8" ht="20.100000000000001" customHeight="1" x14ac:dyDescent="0.25">
      <c r="A124" s="334" t="s">
        <v>997</v>
      </c>
      <c r="B124" s="334" t="s">
        <v>998</v>
      </c>
      <c r="C124" s="330" t="s">
        <v>37</v>
      </c>
      <c r="D124" s="335">
        <v>0</v>
      </c>
      <c r="E124" s="335">
        <v>0</v>
      </c>
      <c r="F124" s="335">
        <v>15372.85</v>
      </c>
      <c r="G124" s="330" t="s">
        <v>37</v>
      </c>
      <c r="H124" s="335">
        <v>15372.85</v>
      </c>
    </row>
    <row r="125" spans="1:8" ht="20.100000000000001" customHeight="1" x14ac:dyDescent="0.25">
      <c r="A125" s="330" t="s">
        <v>37</v>
      </c>
    </row>
    <row r="126" spans="1:8" ht="20.100000000000001" customHeight="1" x14ac:dyDescent="0.25">
      <c r="A126" s="328" t="s">
        <v>569</v>
      </c>
      <c r="B126" s="328" t="s">
        <v>570</v>
      </c>
      <c r="C126" s="333" t="s">
        <v>37</v>
      </c>
      <c r="D126" s="332">
        <v>0</v>
      </c>
      <c r="E126" s="332">
        <v>99973.89</v>
      </c>
      <c r="F126" s="332">
        <v>99973.89</v>
      </c>
      <c r="G126" s="333" t="s">
        <v>37</v>
      </c>
      <c r="H126" s="332">
        <v>0</v>
      </c>
    </row>
    <row r="127" spans="1:8" ht="20.100000000000001" customHeight="1" x14ac:dyDescent="0.25">
      <c r="A127" s="334" t="s">
        <v>571</v>
      </c>
      <c r="B127" s="334" t="s">
        <v>572</v>
      </c>
      <c r="C127" s="330" t="s">
        <v>37</v>
      </c>
      <c r="D127" s="335">
        <v>0</v>
      </c>
      <c r="E127" s="335">
        <v>99973.89</v>
      </c>
      <c r="F127" s="335">
        <v>99973.89</v>
      </c>
      <c r="G127" s="330" t="s">
        <v>37</v>
      </c>
      <c r="H127" s="335">
        <v>0</v>
      </c>
    </row>
    <row r="128" spans="1:8" ht="20.100000000000001" customHeight="1" x14ac:dyDescent="0.25">
      <c r="A128" s="330" t="s">
        <v>37</v>
      </c>
    </row>
    <row r="129" spans="1:8" ht="20.100000000000001" customHeight="1" x14ac:dyDescent="0.25">
      <c r="A129" s="328" t="s">
        <v>573</v>
      </c>
      <c r="B129" s="328" t="s">
        <v>574</v>
      </c>
      <c r="C129" s="333" t="s">
        <v>37</v>
      </c>
      <c r="D129" s="332">
        <v>116548.87</v>
      </c>
      <c r="E129" s="332">
        <v>99973.89</v>
      </c>
      <c r="F129" s="332">
        <v>134374.5</v>
      </c>
      <c r="G129" s="333" t="s">
        <v>37</v>
      </c>
      <c r="H129" s="332">
        <v>150949.48000000001</v>
      </c>
    </row>
    <row r="130" spans="1:8" ht="20.100000000000001" customHeight="1" x14ac:dyDescent="0.25">
      <c r="A130" s="334" t="s">
        <v>575</v>
      </c>
      <c r="B130" s="334" t="s">
        <v>576</v>
      </c>
      <c r="C130" s="330" t="s">
        <v>37</v>
      </c>
      <c r="D130" s="335">
        <v>116548.87</v>
      </c>
      <c r="E130" s="335">
        <v>99973.89</v>
      </c>
      <c r="F130" s="335">
        <v>134374.5</v>
      </c>
      <c r="G130" s="330" t="s">
        <v>37</v>
      </c>
      <c r="H130" s="335">
        <v>150949.48000000001</v>
      </c>
    </row>
    <row r="131" spans="1:8" ht="20.100000000000001" customHeight="1" x14ac:dyDescent="0.25">
      <c r="A131" s="330" t="s">
        <v>37</v>
      </c>
    </row>
    <row r="132" spans="1:8" ht="20.100000000000001" customHeight="1" x14ac:dyDescent="0.25">
      <c r="A132" s="328" t="s">
        <v>577</v>
      </c>
      <c r="B132" s="328" t="s">
        <v>578</v>
      </c>
      <c r="C132" s="333" t="s">
        <v>37</v>
      </c>
      <c r="D132" s="332">
        <v>8810.69</v>
      </c>
      <c r="E132" s="332">
        <v>8555.4</v>
      </c>
      <c r="F132" s="332">
        <v>25396.01</v>
      </c>
      <c r="G132" s="333" t="s">
        <v>37</v>
      </c>
      <c r="H132" s="332">
        <v>25651.3</v>
      </c>
    </row>
    <row r="133" spans="1:8" ht="20.100000000000001" customHeight="1" x14ac:dyDescent="0.25">
      <c r="A133" s="334" t="s">
        <v>579</v>
      </c>
      <c r="B133" s="334" t="s">
        <v>580</v>
      </c>
      <c r="C133" s="330" t="s">
        <v>37</v>
      </c>
      <c r="D133" s="335">
        <v>2146</v>
      </c>
      <c r="E133" s="335">
        <v>2146</v>
      </c>
      <c r="F133" s="335">
        <v>1611</v>
      </c>
      <c r="G133" s="330" t="s">
        <v>37</v>
      </c>
      <c r="H133" s="335">
        <v>1611</v>
      </c>
    </row>
    <row r="134" spans="1:8" ht="20.100000000000001" customHeight="1" x14ac:dyDescent="0.25">
      <c r="A134" s="334" t="s">
        <v>581</v>
      </c>
      <c r="B134" s="334" t="s">
        <v>582</v>
      </c>
      <c r="C134" s="330" t="s">
        <v>37</v>
      </c>
      <c r="D134" s="335">
        <v>0</v>
      </c>
      <c r="E134" s="335">
        <v>0</v>
      </c>
      <c r="F134" s="335">
        <v>5540</v>
      </c>
      <c r="G134" s="330" t="s">
        <v>37</v>
      </c>
      <c r="H134" s="335">
        <v>5540</v>
      </c>
    </row>
    <row r="135" spans="1:8" ht="20.100000000000001" customHeight="1" x14ac:dyDescent="0.25">
      <c r="A135" s="334" t="s">
        <v>585</v>
      </c>
      <c r="B135" s="334" t="s">
        <v>586</v>
      </c>
      <c r="C135" s="330" t="s">
        <v>37</v>
      </c>
      <c r="D135" s="335">
        <v>0</v>
      </c>
      <c r="E135" s="335">
        <v>0</v>
      </c>
      <c r="F135" s="335">
        <v>5909</v>
      </c>
      <c r="G135" s="330" t="s">
        <v>37</v>
      </c>
      <c r="H135" s="335">
        <v>5909</v>
      </c>
    </row>
    <row r="136" spans="1:8" ht="20.100000000000001" customHeight="1" x14ac:dyDescent="0.25">
      <c r="A136" s="334" t="s">
        <v>999</v>
      </c>
      <c r="B136" s="334" t="s">
        <v>1000</v>
      </c>
      <c r="C136" s="330" t="s">
        <v>37</v>
      </c>
      <c r="D136" s="335">
        <v>0</v>
      </c>
      <c r="E136" s="335">
        <v>0</v>
      </c>
      <c r="F136" s="335">
        <v>124</v>
      </c>
      <c r="G136" s="330" t="s">
        <v>37</v>
      </c>
      <c r="H136" s="335">
        <v>124</v>
      </c>
    </row>
    <row r="137" spans="1:8" ht="20.100000000000001" customHeight="1" x14ac:dyDescent="0.25">
      <c r="A137" s="334" t="s">
        <v>589</v>
      </c>
      <c r="B137" s="334" t="s">
        <v>590</v>
      </c>
      <c r="C137" s="330" t="s">
        <v>37</v>
      </c>
      <c r="D137" s="335">
        <v>5237.6899999999996</v>
      </c>
      <c r="E137" s="335">
        <v>4982.3999999999996</v>
      </c>
      <c r="F137" s="335">
        <v>4063.68</v>
      </c>
      <c r="G137" s="330" t="s">
        <v>37</v>
      </c>
      <c r="H137" s="335">
        <v>4318.97</v>
      </c>
    </row>
    <row r="138" spans="1:8" ht="20.100000000000001" customHeight="1" x14ac:dyDescent="0.25">
      <c r="A138" s="334" t="s">
        <v>591</v>
      </c>
      <c r="B138" s="334" t="s">
        <v>592</v>
      </c>
      <c r="C138" s="330" t="s">
        <v>37</v>
      </c>
      <c r="D138" s="335">
        <v>5237.6899999999996</v>
      </c>
      <c r="E138" s="335">
        <v>4982.3999999999996</v>
      </c>
      <c r="F138" s="335">
        <v>4063.68</v>
      </c>
      <c r="G138" s="330" t="s">
        <v>37</v>
      </c>
      <c r="H138" s="335">
        <v>4318.97</v>
      </c>
    </row>
    <row r="139" spans="1:8" ht="20.100000000000001" customHeight="1" x14ac:dyDescent="0.25">
      <c r="A139" s="334" t="s">
        <v>593</v>
      </c>
      <c r="B139" s="334" t="s">
        <v>594</v>
      </c>
      <c r="C139" s="330" t="s">
        <v>37</v>
      </c>
      <c r="D139" s="335">
        <v>0</v>
      </c>
      <c r="E139" s="335">
        <v>0</v>
      </c>
      <c r="F139" s="335">
        <v>2482.66</v>
      </c>
      <c r="G139" s="330" t="s">
        <v>37</v>
      </c>
      <c r="H139" s="335">
        <v>2482.66</v>
      </c>
    </row>
    <row r="140" spans="1:8" ht="20.100000000000001" customHeight="1" x14ac:dyDescent="0.25">
      <c r="A140" s="334" t="s">
        <v>595</v>
      </c>
      <c r="B140" s="334" t="s">
        <v>596</v>
      </c>
      <c r="C140" s="330" t="s">
        <v>37</v>
      </c>
      <c r="D140" s="335">
        <v>0</v>
      </c>
      <c r="E140" s="335">
        <v>0</v>
      </c>
      <c r="F140" s="335">
        <v>3205.6</v>
      </c>
      <c r="G140" s="330" t="s">
        <v>37</v>
      </c>
      <c r="H140" s="335">
        <v>3205.6</v>
      </c>
    </row>
    <row r="141" spans="1:8" ht="20.100000000000001" customHeight="1" x14ac:dyDescent="0.25">
      <c r="A141" s="334" t="s">
        <v>597</v>
      </c>
      <c r="B141" s="334" t="s">
        <v>598</v>
      </c>
      <c r="C141" s="330" t="s">
        <v>37</v>
      </c>
      <c r="D141" s="335">
        <v>0</v>
      </c>
      <c r="E141" s="335">
        <v>0</v>
      </c>
      <c r="F141" s="335">
        <v>993.07</v>
      </c>
      <c r="G141" s="330" t="s">
        <v>37</v>
      </c>
      <c r="H141" s="335">
        <v>993.07</v>
      </c>
    </row>
    <row r="142" spans="1:8" ht="20.100000000000001" customHeight="1" x14ac:dyDescent="0.25">
      <c r="A142" s="334" t="s">
        <v>599</v>
      </c>
      <c r="B142" s="334" t="s">
        <v>600</v>
      </c>
      <c r="C142" s="330" t="s">
        <v>37</v>
      </c>
      <c r="D142" s="335">
        <v>709</v>
      </c>
      <c r="E142" s="335">
        <v>709</v>
      </c>
      <c r="F142" s="335">
        <v>652</v>
      </c>
      <c r="G142" s="330" t="s">
        <v>37</v>
      </c>
      <c r="H142" s="335">
        <v>652</v>
      </c>
    </row>
    <row r="143" spans="1:8" ht="20.100000000000001" customHeight="1" x14ac:dyDescent="0.25">
      <c r="A143" s="334" t="s">
        <v>601</v>
      </c>
      <c r="B143" s="334" t="s">
        <v>602</v>
      </c>
      <c r="C143" s="330" t="s">
        <v>37</v>
      </c>
      <c r="D143" s="335">
        <v>709</v>
      </c>
      <c r="E143" s="335">
        <v>709</v>
      </c>
      <c r="F143" s="335">
        <v>652</v>
      </c>
      <c r="G143" s="330" t="s">
        <v>37</v>
      </c>
      <c r="H143" s="335">
        <v>652</v>
      </c>
    </row>
    <row r="144" spans="1:8" ht="20.100000000000001" customHeight="1" x14ac:dyDescent="0.25">
      <c r="A144" s="334" t="s">
        <v>603</v>
      </c>
      <c r="B144" s="334" t="s">
        <v>604</v>
      </c>
      <c r="C144" s="330" t="s">
        <v>37</v>
      </c>
      <c r="D144" s="335">
        <v>718</v>
      </c>
      <c r="E144" s="335">
        <v>718</v>
      </c>
      <c r="F144" s="335">
        <v>815</v>
      </c>
      <c r="G144" s="330" t="s">
        <v>37</v>
      </c>
      <c r="H144" s="335">
        <v>815</v>
      </c>
    </row>
    <row r="145" spans="1:8" ht="20.100000000000001" customHeight="1" x14ac:dyDescent="0.25">
      <c r="A145" s="330" t="s">
        <v>37</v>
      </c>
    </row>
    <row r="146" spans="1:8" ht="20.100000000000001" customHeight="1" x14ac:dyDescent="0.25">
      <c r="A146" s="328" t="s">
        <v>864</v>
      </c>
      <c r="B146" s="328" t="s">
        <v>770</v>
      </c>
      <c r="C146" s="333" t="s">
        <v>37</v>
      </c>
      <c r="D146" s="332">
        <v>22405</v>
      </c>
      <c r="E146" s="332">
        <v>22405</v>
      </c>
      <c r="F146" s="332">
        <v>0</v>
      </c>
      <c r="G146" s="333" t="s">
        <v>37</v>
      </c>
      <c r="H146" s="332">
        <v>0</v>
      </c>
    </row>
    <row r="147" spans="1:8" ht="20.100000000000001" customHeight="1" x14ac:dyDescent="0.25">
      <c r="A147" s="334" t="s">
        <v>987</v>
      </c>
      <c r="B147" s="334" t="s">
        <v>988</v>
      </c>
      <c r="C147" s="330" t="s">
        <v>37</v>
      </c>
      <c r="D147" s="335">
        <v>22405</v>
      </c>
      <c r="E147" s="335">
        <v>22405</v>
      </c>
      <c r="F147" s="335">
        <v>0</v>
      </c>
      <c r="G147" s="330" t="s">
        <v>37</v>
      </c>
      <c r="H147" s="335">
        <v>0</v>
      </c>
    </row>
    <row r="148" spans="1:8" ht="20.100000000000001" customHeight="1" x14ac:dyDescent="0.25">
      <c r="A148" s="330" t="s">
        <v>37</v>
      </c>
    </row>
    <row r="149" spans="1:8" ht="20.100000000000001" customHeight="1" x14ac:dyDescent="0.25">
      <c r="A149" s="328" t="s">
        <v>605</v>
      </c>
      <c r="B149" s="328" t="s">
        <v>606</v>
      </c>
      <c r="C149" s="333" t="s">
        <v>37</v>
      </c>
      <c r="D149" s="332">
        <v>20000</v>
      </c>
      <c r="E149" s="332">
        <v>0</v>
      </c>
      <c r="F149" s="332">
        <v>0</v>
      </c>
      <c r="G149" s="333" t="s">
        <v>37</v>
      </c>
      <c r="H149" s="332">
        <v>20000</v>
      </c>
    </row>
    <row r="150" spans="1:8" ht="20.100000000000001" customHeight="1" x14ac:dyDescent="0.25">
      <c r="A150" s="334" t="s">
        <v>607</v>
      </c>
      <c r="B150" s="334" t="s">
        <v>157</v>
      </c>
      <c r="C150" s="330" t="s">
        <v>37</v>
      </c>
      <c r="D150" s="335">
        <v>20000</v>
      </c>
      <c r="E150" s="335">
        <v>0</v>
      </c>
      <c r="F150" s="335">
        <v>0</v>
      </c>
      <c r="G150" s="330" t="s">
        <v>37</v>
      </c>
      <c r="H150" s="335">
        <v>20000</v>
      </c>
    </row>
    <row r="151" spans="1:8" ht="20.100000000000001" customHeight="1" x14ac:dyDescent="0.25">
      <c r="A151" s="330" t="s">
        <v>37</v>
      </c>
    </row>
    <row r="152" spans="1:8" ht="20.100000000000001" customHeight="1" x14ac:dyDescent="0.25">
      <c r="A152" s="328" t="s">
        <v>608</v>
      </c>
      <c r="B152" s="328" t="s">
        <v>609</v>
      </c>
      <c r="C152" s="333" t="s">
        <v>37</v>
      </c>
      <c r="D152" s="332">
        <v>11710411.380000001</v>
      </c>
      <c r="E152" s="332">
        <v>0</v>
      </c>
      <c r="F152" s="332">
        <v>0</v>
      </c>
      <c r="G152" s="333" t="s">
        <v>37</v>
      </c>
      <c r="H152" s="332">
        <v>11710411.380000001</v>
      </c>
    </row>
    <row r="153" spans="1:8" ht="20.100000000000001" customHeight="1" x14ac:dyDescent="0.25">
      <c r="A153" s="334" t="s">
        <v>610</v>
      </c>
      <c r="B153" s="334" t="s">
        <v>370</v>
      </c>
      <c r="C153" s="330" t="s">
        <v>37</v>
      </c>
      <c r="D153" s="335">
        <v>5740504.1799999997</v>
      </c>
      <c r="E153" s="335">
        <v>0</v>
      </c>
      <c r="F153" s="335">
        <v>0</v>
      </c>
      <c r="G153" s="330" t="s">
        <v>37</v>
      </c>
      <c r="H153" s="335">
        <v>5740504.1799999997</v>
      </c>
    </row>
    <row r="154" spans="1:8" ht="20.100000000000001" customHeight="1" x14ac:dyDescent="0.25">
      <c r="A154" s="334" t="s">
        <v>611</v>
      </c>
      <c r="B154" s="334" t="s">
        <v>612</v>
      </c>
      <c r="C154" s="330" t="s">
        <v>37</v>
      </c>
      <c r="D154" s="335">
        <v>5969907.2000000002</v>
      </c>
      <c r="E154" s="335">
        <v>0</v>
      </c>
      <c r="F154" s="335">
        <v>0</v>
      </c>
      <c r="G154" s="330" t="s">
        <v>37</v>
      </c>
      <c r="H154" s="335">
        <v>5969907.2000000002</v>
      </c>
    </row>
    <row r="155" spans="1:8" ht="20.100000000000001" customHeight="1" x14ac:dyDescent="0.25">
      <c r="A155" s="330" t="s">
        <v>37</v>
      </c>
    </row>
    <row r="156" spans="1:8" ht="20.100000000000001" customHeight="1" x14ac:dyDescent="0.25">
      <c r="A156" s="328" t="s">
        <v>613</v>
      </c>
      <c r="B156" s="328" t="s">
        <v>614</v>
      </c>
      <c r="C156" s="333" t="s">
        <v>37</v>
      </c>
      <c r="D156" s="336">
        <v>-10126585.16</v>
      </c>
      <c r="E156" s="332">
        <v>0</v>
      </c>
      <c r="F156" s="332">
        <v>0</v>
      </c>
      <c r="G156" s="333" t="s">
        <v>37</v>
      </c>
      <c r="H156" s="336">
        <v>-10126585.16</v>
      </c>
    </row>
    <row r="157" spans="1:8" ht="20.100000000000001" customHeight="1" x14ac:dyDescent="0.25">
      <c r="A157" s="334" t="s">
        <v>615</v>
      </c>
      <c r="B157" s="334" t="s">
        <v>616</v>
      </c>
      <c r="C157" s="330" t="s">
        <v>37</v>
      </c>
      <c r="D157" s="335">
        <v>1078192.92</v>
      </c>
      <c r="E157" s="335">
        <v>0</v>
      </c>
      <c r="F157" s="335">
        <v>0</v>
      </c>
      <c r="G157" s="330" t="s">
        <v>37</v>
      </c>
      <c r="H157" s="335">
        <v>1078192.92</v>
      </c>
    </row>
    <row r="158" spans="1:8" ht="20.100000000000001" customHeight="1" x14ac:dyDescent="0.25">
      <c r="A158" s="334" t="s">
        <v>617</v>
      </c>
      <c r="B158" s="334" t="s">
        <v>618</v>
      </c>
      <c r="C158" s="330" t="s">
        <v>37</v>
      </c>
      <c r="D158" s="337">
        <v>-1753288.06</v>
      </c>
      <c r="E158" s="335">
        <v>0</v>
      </c>
      <c r="F158" s="335">
        <v>0</v>
      </c>
      <c r="G158" s="330" t="s">
        <v>37</v>
      </c>
      <c r="H158" s="337">
        <v>-1753288.06</v>
      </c>
    </row>
    <row r="159" spans="1:8" ht="20.100000000000001" customHeight="1" x14ac:dyDescent="0.25">
      <c r="A159" s="334" t="s">
        <v>619</v>
      </c>
      <c r="B159" s="334" t="s">
        <v>620</v>
      </c>
      <c r="C159" s="330" t="s">
        <v>37</v>
      </c>
      <c r="D159" s="337">
        <v>-4596806.6500000004</v>
      </c>
      <c r="E159" s="335">
        <v>0</v>
      </c>
      <c r="F159" s="335">
        <v>0</v>
      </c>
      <c r="G159" s="330" t="s">
        <v>37</v>
      </c>
      <c r="H159" s="337">
        <v>-4596806.6500000004</v>
      </c>
    </row>
    <row r="160" spans="1:8" ht="20.100000000000001" customHeight="1" x14ac:dyDescent="0.25">
      <c r="A160" s="334" t="s">
        <v>621</v>
      </c>
      <c r="B160" s="334" t="s">
        <v>622</v>
      </c>
      <c r="C160" s="330" t="s">
        <v>37</v>
      </c>
      <c r="D160" s="337">
        <v>-2471106.06</v>
      </c>
      <c r="E160" s="335">
        <v>0</v>
      </c>
      <c r="F160" s="335">
        <v>0</v>
      </c>
      <c r="G160" s="330" t="s">
        <v>37</v>
      </c>
      <c r="H160" s="337">
        <v>-2471106.06</v>
      </c>
    </row>
    <row r="161" spans="1:8" ht="20.100000000000001" customHeight="1" x14ac:dyDescent="0.25">
      <c r="A161" s="334" t="s">
        <v>623</v>
      </c>
      <c r="B161" s="334" t="s">
        <v>624</v>
      </c>
      <c r="C161" s="330" t="s">
        <v>37</v>
      </c>
      <c r="D161" s="337">
        <v>-1781867.14</v>
      </c>
      <c r="E161" s="335">
        <v>0</v>
      </c>
      <c r="F161" s="335">
        <v>0</v>
      </c>
      <c r="G161" s="330" t="s">
        <v>37</v>
      </c>
      <c r="H161" s="337">
        <v>-1781867.14</v>
      </c>
    </row>
    <row r="162" spans="1:8" ht="20.100000000000001" customHeight="1" x14ac:dyDescent="0.25">
      <c r="A162" s="334" t="s">
        <v>625</v>
      </c>
      <c r="B162" s="334" t="s">
        <v>626</v>
      </c>
      <c r="C162" s="330" t="s">
        <v>37</v>
      </c>
      <c r="D162" s="337">
        <v>-408915.19</v>
      </c>
      <c r="E162" s="335">
        <v>0</v>
      </c>
      <c r="F162" s="335">
        <v>0</v>
      </c>
      <c r="G162" s="330" t="s">
        <v>37</v>
      </c>
      <c r="H162" s="337">
        <v>-408915.19</v>
      </c>
    </row>
    <row r="163" spans="1:8" ht="20.100000000000001" customHeight="1" x14ac:dyDescent="0.25">
      <c r="A163" s="334" t="s">
        <v>627</v>
      </c>
      <c r="B163" s="334" t="s">
        <v>628</v>
      </c>
      <c r="C163" s="330" t="s">
        <v>37</v>
      </c>
      <c r="D163" s="335">
        <v>1032072.48</v>
      </c>
      <c r="E163" s="335">
        <v>0</v>
      </c>
      <c r="F163" s="335">
        <v>0</v>
      </c>
      <c r="G163" s="330" t="s">
        <v>37</v>
      </c>
      <c r="H163" s="335">
        <v>1032072.48</v>
      </c>
    </row>
    <row r="164" spans="1:8" ht="20.100000000000001" customHeight="1" x14ac:dyDescent="0.25">
      <c r="A164" s="334" t="s">
        <v>629</v>
      </c>
      <c r="B164" s="334" t="s">
        <v>630</v>
      </c>
      <c r="C164" s="330" t="s">
        <v>37</v>
      </c>
      <c r="D164" s="337">
        <v>-1224867.46</v>
      </c>
      <c r="E164" s="335">
        <v>0</v>
      </c>
      <c r="F164" s="335">
        <v>0</v>
      </c>
      <c r="G164" s="330" t="s">
        <v>37</v>
      </c>
      <c r="H164" s="337">
        <v>-1224867.46</v>
      </c>
    </row>
    <row r="165" spans="1:8" ht="20.100000000000001" customHeight="1" x14ac:dyDescent="0.25">
      <c r="A165" s="330" t="s">
        <v>37</v>
      </c>
    </row>
    <row r="166" spans="1:8" ht="20.100000000000001" customHeight="1" x14ac:dyDescent="0.25">
      <c r="A166" s="328" t="s">
        <v>631</v>
      </c>
      <c r="B166" s="328" t="s">
        <v>632</v>
      </c>
      <c r="C166" s="333" t="s">
        <v>37</v>
      </c>
      <c r="D166" s="332">
        <v>14134827.92</v>
      </c>
      <c r="E166" s="332">
        <v>0</v>
      </c>
      <c r="F166" s="332">
        <v>839840.63</v>
      </c>
      <c r="G166" s="333" t="s">
        <v>37</v>
      </c>
      <c r="H166" s="332">
        <v>14974668.550000001</v>
      </c>
    </row>
    <row r="167" spans="1:8" ht="20.100000000000001" customHeight="1" x14ac:dyDescent="0.25">
      <c r="A167" s="334" t="s">
        <v>633</v>
      </c>
      <c r="B167" s="334" t="s">
        <v>634</v>
      </c>
      <c r="C167" s="330" t="s">
        <v>37</v>
      </c>
      <c r="D167" s="335">
        <v>14134827.92</v>
      </c>
      <c r="E167" s="335">
        <v>0</v>
      </c>
      <c r="F167" s="335">
        <v>839840.63</v>
      </c>
      <c r="G167" s="330" t="s">
        <v>37</v>
      </c>
      <c r="H167" s="335">
        <v>14974668.550000001</v>
      </c>
    </row>
    <row r="168" spans="1:8" ht="20.100000000000001" customHeight="1" x14ac:dyDescent="0.25">
      <c r="A168" s="334" t="s">
        <v>635</v>
      </c>
      <c r="B168" s="334" t="s">
        <v>636</v>
      </c>
      <c r="C168" s="330" t="s">
        <v>37</v>
      </c>
      <c r="D168" s="335">
        <v>11532704.550000001</v>
      </c>
      <c r="E168" s="335">
        <v>0</v>
      </c>
      <c r="F168" s="335">
        <v>659661.5</v>
      </c>
      <c r="G168" s="330" t="s">
        <v>37</v>
      </c>
      <c r="H168" s="335">
        <v>12192366.050000001</v>
      </c>
    </row>
    <row r="169" spans="1:8" ht="20.100000000000001" customHeight="1" x14ac:dyDescent="0.25">
      <c r="A169" s="334" t="s">
        <v>637</v>
      </c>
      <c r="B169" s="334" t="s">
        <v>638</v>
      </c>
      <c r="C169" s="330" t="s">
        <v>37</v>
      </c>
      <c r="D169" s="335">
        <v>1794910.94</v>
      </c>
      <c r="E169" s="335">
        <v>0</v>
      </c>
      <c r="F169" s="335">
        <v>180179.12</v>
      </c>
      <c r="G169" s="330" t="s">
        <v>37</v>
      </c>
      <c r="H169" s="335">
        <v>1975090.06</v>
      </c>
    </row>
    <row r="170" spans="1:8" ht="20.100000000000001" customHeight="1" x14ac:dyDescent="0.25">
      <c r="A170" s="334" t="s">
        <v>639</v>
      </c>
      <c r="B170" s="334" t="s">
        <v>640</v>
      </c>
      <c r="C170" s="330" t="s">
        <v>37</v>
      </c>
      <c r="D170" s="335">
        <v>264595.78000000003</v>
      </c>
      <c r="E170" s="335">
        <v>0</v>
      </c>
      <c r="F170" s="335">
        <v>0.01</v>
      </c>
      <c r="G170" s="330" t="s">
        <v>37</v>
      </c>
      <c r="H170" s="335">
        <v>264595.78999999998</v>
      </c>
    </row>
    <row r="171" spans="1:8" ht="20.100000000000001" customHeight="1" x14ac:dyDescent="0.25">
      <c r="A171" s="334" t="s">
        <v>641</v>
      </c>
      <c r="B171" s="334" t="s">
        <v>642</v>
      </c>
      <c r="C171" s="330" t="s">
        <v>37</v>
      </c>
      <c r="D171" s="335">
        <v>57657.22</v>
      </c>
      <c r="E171" s="335">
        <v>0</v>
      </c>
      <c r="F171" s="335">
        <v>0</v>
      </c>
      <c r="G171" s="330" t="s">
        <v>37</v>
      </c>
      <c r="H171" s="335">
        <v>57657.22</v>
      </c>
    </row>
    <row r="172" spans="1:8" ht="20.100000000000001" customHeight="1" x14ac:dyDescent="0.25">
      <c r="A172" s="334" t="s">
        <v>643</v>
      </c>
      <c r="B172" s="334" t="s">
        <v>644</v>
      </c>
      <c r="C172" s="330" t="s">
        <v>37</v>
      </c>
      <c r="D172" s="335">
        <v>484959.43</v>
      </c>
      <c r="E172" s="335">
        <v>0</v>
      </c>
      <c r="F172" s="335">
        <v>0</v>
      </c>
      <c r="G172" s="330" t="s">
        <v>37</v>
      </c>
      <c r="H172" s="335">
        <v>484959.43</v>
      </c>
    </row>
    <row r="173" spans="1:8" ht="20.100000000000001" customHeight="1" x14ac:dyDescent="0.25">
      <c r="A173" s="330" t="s">
        <v>37</v>
      </c>
    </row>
    <row r="174" spans="1:8" ht="20.100000000000001" customHeight="1" x14ac:dyDescent="0.25">
      <c r="A174" s="328" t="s">
        <v>645</v>
      </c>
      <c r="B174" s="328" t="s">
        <v>5</v>
      </c>
      <c r="C174" s="333" t="s">
        <v>37</v>
      </c>
      <c r="D174" s="332">
        <v>464283.64</v>
      </c>
      <c r="E174" s="332">
        <v>0</v>
      </c>
      <c r="F174" s="332">
        <v>44607.75</v>
      </c>
      <c r="G174" s="333" t="s">
        <v>37</v>
      </c>
      <c r="H174" s="332">
        <v>508891.39</v>
      </c>
    </row>
    <row r="175" spans="1:8" ht="20.100000000000001" customHeight="1" x14ac:dyDescent="0.25">
      <c r="A175" s="334" t="s">
        <v>646</v>
      </c>
      <c r="B175" s="334" t="s">
        <v>647</v>
      </c>
      <c r="C175" s="330" t="s">
        <v>37</v>
      </c>
      <c r="D175" s="335">
        <v>3867.18</v>
      </c>
      <c r="E175" s="335">
        <v>0</v>
      </c>
      <c r="F175" s="335">
        <v>215.21</v>
      </c>
      <c r="G175" s="330" t="s">
        <v>37</v>
      </c>
      <c r="H175" s="335">
        <v>4082.39</v>
      </c>
    </row>
    <row r="176" spans="1:8" ht="20.100000000000001" customHeight="1" x14ac:dyDescent="0.25">
      <c r="A176" s="334" t="s">
        <v>648</v>
      </c>
      <c r="B176" s="334" t="s">
        <v>649</v>
      </c>
      <c r="C176" s="330" t="s">
        <v>37</v>
      </c>
      <c r="D176" s="335">
        <v>0.32</v>
      </c>
      <c r="E176" s="335">
        <v>0</v>
      </c>
      <c r="F176" s="335">
        <v>0.01</v>
      </c>
      <c r="G176" s="330" t="s">
        <v>37</v>
      </c>
      <c r="H176" s="335">
        <v>0.33</v>
      </c>
    </row>
    <row r="177" spans="1:8" ht="20.100000000000001" customHeight="1" x14ac:dyDescent="0.25">
      <c r="A177" s="334" t="s">
        <v>650</v>
      </c>
      <c r="B177" s="334" t="s">
        <v>158</v>
      </c>
      <c r="C177" s="330" t="s">
        <v>37</v>
      </c>
      <c r="D177" s="335">
        <v>460416.14</v>
      </c>
      <c r="E177" s="335">
        <v>0</v>
      </c>
      <c r="F177" s="335">
        <v>44392.53</v>
      </c>
      <c r="G177" s="330" t="s">
        <v>37</v>
      </c>
      <c r="H177" s="335">
        <v>504808.67</v>
      </c>
    </row>
    <row r="178" spans="1:8" ht="20.100000000000001" customHeight="1" x14ac:dyDescent="0.25">
      <c r="A178" s="330" t="s">
        <v>37</v>
      </c>
    </row>
    <row r="179" spans="1:8" ht="20.100000000000001" customHeight="1" x14ac:dyDescent="0.25">
      <c r="A179" s="328" t="s">
        <v>651</v>
      </c>
      <c r="B179" s="328" t="s">
        <v>652</v>
      </c>
      <c r="C179" s="332">
        <v>1190062.32</v>
      </c>
      <c r="D179" s="333" t="s">
        <v>37</v>
      </c>
      <c r="E179" s="332">
        <v>0</v>
      </c>
      <c r="F179" s="332">
        <v>0</v>
      </c>
      <c r="G179" s="332">
        <v>1190062.32</v>
      </c>
      <c r="H179" s="333" t="s">
        <v>37</v>
      </c>
    </row>
    <row r="180" spans="1:8" ht="20.100000000000001" customHeight="1" x14ac:dyDescent="0.25">
      <c r="A180" s="334" t="s">
        <v>653</v>
      </c>
      <c r="B180" s="334" t="s">
        <v>654</v>
      </c>
      <c r="C180" s="335">
        <v>533500</v>
      </c>
      <c r="D180" s="330" t="s">
        <v>37</v>
      </c>
      <c r="E180" s="335">
        <v>0</v>
      </c>
      <c r="F180" s="335">
        <v>0</v>
      </c>
      <c r="G180" s="335">
        <v>533500</v>
      </c>
      <c r="H180" s="330" t="s">
        <v>37</v>
      </c>
    </row>
    <row r="181" spans="1:8" ht="20.100000000000001" customHeight="1" x14ac:dyDescent="0.25">
      <c r="A181" s="334" t="s">
        <v>655</v>
      </c>
      <c r="B181" s="334" t="s">
        <v>656</v>
      </c>
      <c r="C181" s="335">
        <v>656562.31999999995</v>
      </c>
      <c r="D181" s="330" t="s">
        <v>37</v>
      </c>
      <c r="E181" s="335">
        <v>0</v>
      </c>
      <c r="F181" s="335">
        <v>0</v>
      </c>
      <c r="G181" s="335">
        <v>656562.31999999995</v>
      </c>
      <c r="H181" s="330" t="s">
        <v>37</v>
      </c>
    </row>
    <row r="182" spans="1:8" ht="20.100000000000001" customHeight="1" x14ac:dyDescent="0.25">
      <c r="A182" s="330" t="s">
        <v>37</v>
      </c>
    </row>
    <row r="183" spans="1:8" ht="20.100000000000001" customHeight="1" x14ac:dyDescent="0.25">
      <c r="A183" s="328" t="s">
        <v>657</v>
      </c>
      <c r="B183" s="328" t="s">
        <v>658</v>
      </c>
      <c r="C183" s="332">
        <v>7894517.8799999999</v>
      </c>
      <c r="D183" s="333" t="s">
        <v>37</v>
      </c>
      <c r="E183" s="332">
        <v>776556.98</v>
      </c>
      <c r="F183" s="332">
        <v>0</v>
      </c>
      <c r="G183" s="332">
        <v>8671074.8599999994</v>
      </c>
      <c r="H183" s="333" t="s">
        <v>37</v>
      </c>
    </row>
    <row r="184" spans="1:8" ht="20.100000000000001" customHeight="1" x14ac:dyDescent="0.25">
      <c r="A184" s="334" t="s">
        <v>659</v>
      </c>
      <c r="B184" s="334" t="s">
        <v>660</v>
      </c>
      <c r="C184" s="335">
        <v>533100</v>
      </c>
      <c r="D184" s="330" t="s">
        <v>37</v>
      </c>
      <c r="E184" s="335">
        <v>19500</v>
      </c>
      <c r="F184" s="335">
        <v>0</v>
      </c>
      <c r="G184" s="335">
        <v>552600</v>
      </c>
      <c r="H184" s="330" t="s">
        <v>37</v>
      </c>
    </row>
    <row r="185" spans="1:8" ht="20.100000000000001" customHeight="1" x14ac:dyDescent="0.25">
      <c r="A185" s="334" t="s">
        <v>661</v>
      </c>
      <c r="B185" s="334" t="s">
        <v>662</v>
      </c>
      <c r="C185" s="335">
        <v>202101.79</v>
      </c>
      <c r="D185" s="330" t="s">
        <v>37</v>
      </c>
      <c r="E185" s="335">
        <v>0</v>
      </c>
      <c r="F185" s="335">
        <v>0</v>
      </c>
      <c r="G185" s="335">
        <v>202101.79</v>
      </c>
      <c r="H185" s="330" t="s">
        <v>37</v>
      </c>
    </row>
    <row r="186" spans="1:8" ht="20.100000000000001" customHeight="1" x14ac:dyDescent="0.25">
      <c r="A186" s="334" t="s">
        <v>663</v>
      </c>
      <c r="B186" s="334" t="s">
        <v>664</v>
      </c>
      <c r="C186" s="335">
        <v>33189.660000000003</v>
      </c>
      <c r="D186" s="330" t="s">
        <v>37</v>
      </c>
      <c r="E186" s="335">
        <v>1724.14</v>
      </c>
      <c r="F186" s="335">
        <v>0</v>
      </c>
      <c r="G186" s="335">
        <v>34913.800000000003</v>
      </c>
      <c r="H186" s="330" t="s">
        <v>37</v>
      </c>
    </row>
    <row r="187" spans="1:8" ht="20.100000000000001" customHeight="1" x14ac:dyDescent="0.25">
      <c r="A187" s="334" t="s">
        <v>665</v>
      </c>
      <c r="B187" s="334" t="s">
        <v>666</v>
      </c>
      <c r="C187" s="335">
        <v>486997.78</v>
      </c>
      <c r="D187" s="330" t="s">
        <v>37</v>
      </c>
      <c r="E187" s="335">
        <v>55400</v>
      </c>
      <c r="F187" s="335">
        <v>0</v>
      </c>
      <c r="G187" s="335">
        <v>542397.78</v>
      </c>
      <c r="H187" s="330" t="s">
        <v>37</v>
      </c>
    </row>
    <row r="188" spans="1:8" ht="20.100000000000001" customHeight="1" x14ac:dyDescent="0.25">
      <c r="A188" s="334" t="s">
        <v>667</v>
      </c>
      <c r="B188" s="334" t="s">
        <v>668</v>
      </c>
      <c r="C188" s="335">
        <v>383549.5</v>
      </c>
      <c r="D188" s="330" t="s">
        <v>37</v>
      </c>
      <c r="E188" s="335">
        <v>55400</v>
      </c>
      <c r="F188" s="335">
        <v>0</v>
      </c>
      <c r="G188" s="335">
        <v>438949.5</v>
      </c>
      <c r="H188" s="330" t="s">
        <v>37</v>
      </c>
    </row>
    <row r="189" spans="1:8" ht="20.100000000000001" customHeight="1" x14ac:dyDescent="0.25">
      <c r="A189" s="334" t="s">
        <v>669</v>
      </c>
      <c r="B189" s="334" t="s">
        <v>670</v>
      </c>
      <c r="C189" s="335">
        <v>103448.28</v>
      </c>
      <c r="D189" s="330" t="s">
        <v>37</v>
      </c>
      <c r="E189" s="335">
        <v>0</v>
      </c>
      <c r="F189" s="335">
        <v>0</v>
      </c>
      <c r="G189" s="335">
        <v>103448.28</v>
      </c>
      <c r="H189" s="330" t="s">
        <v>37</v>
      </c>
    </row>
    <row r="190" spans="1:8" ht="20.100000000000001" customHeight="1" x14ac:dyDescent="0.25">
      <c r="A190" s="334" t="s">
        <v>671</v>
      </c>
      <c r="B190" s="334" t="s">
        <v>672</v>
      </c>
      <c r="C190" s="335">
        <v>20682.41</v>
      </c>
      <c r="D190" s="330" t="s">
        <v>37</v>
      </c>
      <c r="E190" s="335">
        <v>0</v>
      </c>
      <c r="F190" s="335">
        <v>0</v>
      </c>
      <c r="G190" s="335">
        <v>20682.41</v>
      </c>
      <c r="H190" s="330" t="s">
        <v>37</v>
      </c>
    </row>
    <row r="191" spans="1:8" ht="20.100000000000001" customHeight="1" x14ac:dyDescent="0.25">
      <c r="A191" s="334" t="s">
        <v>673</v>
      </c>
      <c r="B191" s="334" t="s">
        <v>674</v>
      </c>
      <c r="C191" s="335">
        <v>270628.17</v>
      </c>
      <c r="D191" s="330" t="s">
        <v>37</v>
      </c>
      <c r="E191" s="335">
        <v>67812.009999999995</v>
      </c>
      <c r="F191" s="335">
        <v>0</v>
      </c>
      <c r="G191" s="335">
        <v>338440.18</v>
      </c>
      <c r="H191" s="330" t="s">
        <v>37</v>
      </c>
    </row>
    <row r="192" spans="1:8" ht="20.100000000000001" customHeight="1" x14ac:dyDescent="0.25">
      <c r="A192" s="334" t="s">
        <v>675</v>
      </c>
      <c r="B192" s="334" t="s">
        <v>668</v>
      </c>
      <c r="C192" s="335">
        <v>247223</v>
      </c>
      <c r="D192" s="330" t="s">
        <v>37</v>
      </c>
      <c r="E192" s="335">
        <v>62812.01</v>
      </c>
      <c r="F192" s="335">
        <v>0</v>
      </c>
      <c r="G192" s="335">
        <v>310035.01</v>
      </c>
      <c r="H192" s="330" t="s">
        <v>37</v>
      </c>
    </row>
    <row r="193" spans="1:8" ht="20.100000000000001" customHeight="1" x14ac:dyDescent="0.25">
      <c r="A193" s="334" t="s">
        <v>676</v>
      </c>
      <c r="B193" s="334" t="s">
        <v>670</v>
      </c>
      <c r="C193" s="335">
        <v>23405.17</v>
      </c>
      <c r="D193" s="330" t="s">
        <v>37</v>
      </c>
      <c r="E193" s="335">
        <v>5000</v>
      </c>
      <c r="F193" s="335">
        <v>0</v>
      </c>
      <c r="G193" s="335">
        <v>28405.17</v>
      </c>
      <c r="H193" s="330" t="s">
        <v>37</v>
      </c>
    </row>
    <row r="194" spans="1:8" ht="20.100000000000001" customHeight="1" x14ac:dyDescent="0.25">
      <c r="A194" s="334" t="s">
        <v>679</v>
      </c>
      <c r="B194" s="334" t="s">
        <v>680</v>
      </c>
      <c r="C194" s="335">
        <v>0</v>
      </c>
      <c r="D194" s="330" t="s">
        <v>37</v>
      </c>
      <c r="E194" s="335">
        <v>3522.15</v>
      </c>
      <c r="F194" s="335">
        <v>0</v>
      </c>
      <c r="G194" s="335">
        <v>3522.15</v>
      </c>
      <c r="H194" s="330" t="s">
        <v>37</v>
      </c>
    </row>
    <row r="195" spans="1:8" ht="20.100000000000001" customHeight="1" x14ac:dyDescent="0.25">
      <c r="A195" s="334" t="s">
        <v>681</v>
      </c>
      <c r="B195" s="334" t="s">
        <v>682</v>
      </c>
      <c r="C195" s="335">
        <v>16191.32</v>
      </c>
      <c r="D195" s="330" t="s">
        <v>37</v>
      </c>
      <c r="E195" s="335">
        <v>13968.29</v>
      </c>
      <c r="F195" s="335">
        <v>0</v>
      </c>
      <c r="G195" s="335">
        <v>30159.61</v>
      </c>
      <c r="H195" s="330" t="s">
        <v>37</v>
      </c>
    </row>
    <row r="196" spans="1:8" ht="20.100000000000001" customHeight="1" x14ac:dyDescent="0.25">
      <c r="A196" s="334" t="s">
        <v>683</v>
      </c>
      <c r="B196" s="334" t="s">
        <v>684</v>
      </c>
      <c r="C196" s="335">
        <v>917560.97</v>
      </c>
      <c r="D196" s="330" t="s">
        <v>37</v>
      </c>
      <c r="E196" s="335">
        <v>0</v>
      </c>
      <c r="F196" s="335">
        <v>0</v>
      </c>
      <c r="G196" s="335">
        <v>917560.97</v>
      </c>
      <c r="H196" s="330" t="s">
        <v>37</v>
      </c>
    </row>
    <row r="197" spans="1:8" ht="20.100000000000001" customHeight="1" x14ac:dyDescent="0.25">
      <c r="A197" s="334" t="s">
        <v>685</v>
      </c>
      <c r="B197" s="334" t="s">
        <v>686</v>
      </c>
      <c r="C197" s="335">
        <v>6247.46</v>
      </c>
      <c r="D197" s="330" t="s">
        <v>37</v>
      </c>
      <c r="E197" s="335">
        <v>5097.16</v>
      </c>
      <c r="F197" s="335">
        <v>0</v>
      </c>
      <c r="G197" s="335">
        <v>11344.62</v>
      </c>
      <c r="H197" s="330" t="s">
        <v>37</v>
      </c>
    </row>
    <row r="198" spans="1:8" ht="20.100000000000001" customHeight="1" x14ac:dyDescent="0.25">
      <c r="A198" s="334" t="s">
        <v>687</v>
      </c>
      <c r="B198" s="334" t="s">
        <v>688</v>
      </c>
      <c r="C198" s="335">
        <v>27226.720000000001</v>
      </c>
      <c r="D198" s="330" t="s">
        <v>37</v>
      </c>
      <c r="E198" s="335">
        <v>0</v>
      </c>
      <c r="F198" s="335">
        <v>0</v>
      </c>
      <c r="G198" s="335">
        <v>27226.720000000001</v>
      </c>
      <c r="H198" s="330" t="s">
        <v>37</v>
      </c>
    </row>
    <row r="199" spans="1:8" ht="20.100000000000001" customHeight="1" x14ac:dyDescent="0.25">
      <c r="A199" s="334" t="s">
        <v>689</v>
      </c>
      <c r="B199" s="334" t="s">
        <v>690</v>
      </c>
      <c r="C199" s="335">
        <v>349322.56</v>
      </c>
      <c r="D199" s="330" t="s">
        <v>37</v>
      </c>
      <c r="E199" s="335">
        <v>26500</v>
      </c>
      <c r="F199" s="335">
        <v>0</v>
      </c>
      <c r="G199" s="335">
        <v>375822.56</v>
      </c>
      <c r="H199" s="330" t="s">
        <v>37</v>
      </c>
    </row>
    <row r="200" spans="1:8" ht="20.100000000000001" customHeight="1" x14ac:dyDescent="0.25">
      <c r="A200" s="334" t="s">
        <v>693</v>
      </c>
      <c r="B200" s="334" t="s">
        <v>694</v>
      </c>
      <c r="C200" s="335">
        <v>139375</v>
      </c>
      <c r="D200" s="330" t="s">
        <v>37</v>
      </c>
      <c r="E200" s="335">
        <v>0</v>
      </c>
      <c r="F200" s="335">
        <v>0</v>
      </c>
      <c r="G200" s="335">
        <v>139375</v>
      </c>
      <c r="H200" s="330" t="s">
        <v>37</v>
      </c>
    </row>
    <row r="201" spans="1:8" ht="20.100000000000001" customHeight="1" x14ac:dyDescent="0.25">
      <c r="A201" s="334" t="s">
        <v>695</v>
      </c>
      <c r="B201" s="334" t="s">
        <v>696</v>
      </c>
      <c r="C201" s="335">
        <v>2301020.91</v>
      </c>
      <c r="D201" s="330" t="s">
        <v>37</v>
      </c>
      <c r="E201" s="335">
        <v>390600</v>
      </c>
      <c r="F201" s="335">
        <v>0</v>
      </c>
      <c r="G201" s="335">
        <v>2691620.91</v>
      </c>
      <c r="H201" s="330" t="s">
        <v>37</v>
      </c>
    </row>
    <row r="202" spans="1:8" ht="20.100000000000001" customHeight="1" x14ac:dyDescent="0.25">
      <c r="A202" s="334" t="s">
        <v>697</v>
      </c>
      <c r="B202" s="334" t="s">
        <v>698</v>
      </c>
      <c r="C202" s="335">
        <v>9226</v>
      </c>
      <c r="D202" s="330" t="s">
        <v>37</v>
      </c>
      <c r="E202" s="335">
        <v>0</v>
      </c>
      <c r="F202" s="335">
        <v>0</v>
      </c>
      <c r="G202" s="335">
        <v>9226</v>
      </c>
      <c r="H202" s="330" t="s">
        <v>37</v>
      </c>
    </row>
    <row r="203" spans="1:8" ht="20.100000000000001" customHeight="1" x14ac:dyDescent="0.25">
      <c r="A203" s="334" t="s">
        <v>699</v>
      </c>
      <c r="B203" s="334" t="s">
        <v>700</v>
      </c>
      <c r="C203" s="335">
        <v>1624077.7</v>
      </c>
      <c r="D203" s="330" t="s">
        <v>37</v>
      </c>
      <c r="E203" s="335">
        <v>187840.51</v>
      </c>
      <c r="F203" s="335">
        <v>0</v>
      </c>
      <c r="G203" s="335">
        <v>1811918.21</v>
      </c>
      <c r="H203" s="330" t="s">
        <v>37</v>
      </c>
    </row>
    <row r="204" spans="1:8" ht="20.100000000000001" customHeight="1" x14ac:dyDescent="0.25">
      <c r="A204" s="334" t="s">
        <v>701</v>
      </c>
      <c r="B204" s="334" t="s">
        <v>702</v>
      </c>
      <c r="C204" s="335">
        <v>95069.83</v>
      </c>
      <c r="D204" s="330" t="s">
        <v>37</v>
      </c>
      <c r="E204" s="335">
        <v>3940</v>
      </c>
      <c r="F204" s="335">
        <v>0</v>
      </c>
      <c r="G204" s="335">
        <v>99009.83</v>
      </c>
      <c r="H204" s="330" t="s">
        <v>37</v>
      </c>
    </row>
    <row r="205" spans="1:8" ht="20.100000000000001" customHeight="1" x14ac:dyDescent="0.25">
      <c r="A205" s="334" t="s">
        <v>703</v>
      </c>
      <c r="B205" s="334" t="s">
        <v>704</v>
      </c>
      <c r="C205" s="335">
        <v>258281.73</v>
      </c>
      <c r="D205" s="330" t="s">
        <v>37</v>
      </c>
      <c r="E205" s="335">
        <v>0</v>
      </c>
      <c r="F205" s="335">
        <v>0</v>
      </c>
      <c r="G205" s="335">
        <v>258281.73</v>
      </c>
      <c r="H205" s="330" t="s">
        <v>37</v>
      </c>
    </row>
    <row r="206" spans="1:8" ht="20.100000000000001" customHeight="1" x14ac:dyDescent="0.25">
      <c r="A206" s="334" t="s">
        <v>705</v>
      </c>
      <c r="B206" s="334" t="s">
        <v>706</v>
      </c>
      <c r="C206" s="335">
        <v>0</v>
      </c>
      <c r="D206" s="330" t="s">
        <v>37</v>
      </c>
      <c r="E206" s="335">
        <v>652.72</v>
      </c>
      <c r="F206" s="335">
        <v>0</v>
      </c>
      <c r="G206" s="335">
        <v>652.72</v>
      </c>
      <c r="H206" s="330" t="s">
        <v>37</v>
      </c>
    </row>
    <row r="207" spans="1:8" ht="20.100000000000001" customHeight="1" x14ac:dyDescent="0.25">
      <c r="A207" s="334" t="s">
        <v>707</v>
      </c>
      <c r="B207" s="334" t="s">
        <v>708</v>
      </c>
      <c r="C207" s="335">
        <v>584447.87</v>
      </c>
      <c r="D207" s="330" t="s">
        <v>37</v>
      </c>
      <c r="E207" s="335">
        <v>0</v>
      </c>
      <c r="F207" s="335">
        <v>0</v>
      </c>
      <c r="G207" s="335">
        <v>584447.87</v>
      </c>
      <c r="H207" s="330" t="s">
        <v>37</v>
      </c>
    </row>
    <row r="208" spans="1:8" ht="20.100000000000001" customHeight="1" x14ac:dyDescent="0.25">
      <c r="A208" s="334" t="s">
        <v>709</v>
      </c>
      <c r="B208" s="334" t="s">
        <v>710</v>
      </c>
      <c r="C208" s="335">
        <v>19770</v>
      </c>
      <c r="D208" s="330" t="s">
        <v>37</v>
      </c>
      <c r="E208" s="335">
        <v>0</v>
      </c>
      <c r="F208" s="335">
        <v>0</v>
      </c>
      <c r="G208" s="335">
        <v>19770</v>
      </c>
      <c r="H208" s="330" t="s">
        <v>37</v>
      </c>
    </row>
    <row r="209" spans="1:8" ht="20.100000000000001" customHeight="1" x14ac:dyDescent="0.25">
      <c r="A209" s="330" t="s">
        <v>37</v>
      </c>
    </row>
    <row r="210" spans="1:8" ht="20.100000000000001" customHeight="1" x14ac:dyDescent="0.25">
      <c r="A210" s="328" t="s">
        <v>711</v>
      </c>
      <c r="B210" s="328" t="s">
        <v>712</v>
      </c>
      <c r="C210" s="332">
        <v>2938474.92</v>
      </c>
      <c r="D210" s="333" t="s">
        <v>37</v>
      </c>
      <c r="E210" s="332">
        <v>317121.03000000003</v>
      </c>
      <c r="F210" s="332">
        <v>0</v>
      </c>
      <c r="G210" s="332">
        <v>3255595.95</v>
      </c>
      <c r="H210" s="333" t="s">
        <v>37</v>
      </c>
    </row>
    <row r="211" spans="1:8" ht="20.100000000000001" customHeight="1" x14ac:dyDescent="0.25">
      <c r="A211" s="334" t="s">
        <v>713</v>
      </c>
      <c r="B211" s="334" t="s">
        <v>714</v>
      </c>
      <c r="C211" s="335">
        <v>414172.47</v>
      </c>
      <c r="D211" s="330" t="s">
        <v>37</v>
      </c>
      <c r="E211" s="335">
        <v>0</v>
      </c>
      <c r="F211" s="335">
        <v>0</v>
      </c>
      <c r="G211" s="335">
        <v>414172.47</v>
      </c>
      <c r="H211" s="330" t="s">
        <v>37</v>
      </c>
    </row>
    <row r="212" spans="1:8" ht="20.100000000000001" customHeight="1" x14ac:dyDescent="0.25">
      <c r="A212" s="334" t="s">
        <v>717</v>
      </c>
      <c r="B212" s="334" t="s">
        <v>718</v>
      </c>
      <c r="C212" s="335">
        <v>41924.06</v>
      </c>
      <c r="D212" s="330" t="s">
        <v>37</v>
      </c>
      <c r="E212" s="335">
        <v>4006.28</v>
      </c>
      <c r="F212" s="335">
        <v>0</v>
      </c>
      <c r="G212" s="335">
        <v>45930.34</v>
      </c>
      <c r="H212" s="330" t="s">
        <v>37</v>
      </c>
    </row>
    <row r="213" spans="1:8" ht="20.100000000000001" customHeight="1" x14ac:dyDescent="0.25">
      <c r="A213" s="334" t="s">
        <v>719</v>
      </c>
      <c r="B213" s="334" t="s">
        <v>720</v>
      </c>
      <c r="C213" s="335">
        <v>11059.65</v>
      </c>
      <c r="D213" s="330" t="s">
        <v>37</v>
      </c>
      <c r="E213" s="335">
        <v>2482.66</v>
      </c>
      <c r="F213" s="335">
        <v>0</v>
      </c>
      <c r="G213" s="335">
        <v>13542.31</v>
      </c>
      <c r="H213" s="330" t="s">
        <v>37</v>
      </c>
    </row>
    <row r="214" spans="1:8" ht="20.100000000000001" customHeight="1" x14ac:dyDescent="0.25">
      <c r="A214" s="334" t="s">
        <v>721</v>
      </c>
      <c r="B214" s="334" t="s">
        <v>722</v>
      </c>
      <c r="C214" s="335">
        <v>11791.76</v>
      </c>
      <c r="D214" s="330" t="s">
        <v>37</v>
      </c>
      <c r="E214" s="335">
        <v>2647</v>
      </c>
      <c r="F214" s="335">
        <v>0</v>
      </c>
      <c r="G214" s="335">
        <v>14438.76</v>
      </c>
      <c r="H214" s="330" t="s">
        <v>37</v>
      </c>
    </row>
    <row r="215" spans="1:8" ht="20.100000000000001" customHeight="1" x14ac:dyDescent="0.25">
      <c r="A215" s="334" t="s">
        <v>723</v>
      </c>
      <c r="B215" s="334" t="s">
        <v>724</v>
      </c>
      <c r="C215" s="335">
        <v>4423.84</v>
      </c>
      <c r="D215" s="330" t="s">
        <v>37</v>
      </c>
      <c r="E215" s="335">
        <v>993.07</v>
      </c>
      <c r="F215" s="335">
        <v>0</v>
      </c>
      <c r="G215" s="335">
        <v>5416.91</v>
      </c>
      <c r="H215" s="330" t="s">
        <v>37</v>
      </c>
    </row>
    <row r="216" spans="1:8" ht="20.100000000000001" customHeight="1" x14ac:dyDescent="0.25">
      <c r="A216" s="334" t="s">
        <v>725</v>
      </c>
      <c r="B216" s="334" t="s">
        <v>726</v>
      </c>
      <c r="C216" s="335">
        <v>7298</v>
      </c>
      <c r="D216" s="330" t="s">
        <v>37</v>
      </c>
      <c r="E216" s="335">
        <v>652</v>
      </c>
      <c r="F216" s="335">
        <v>0</v>
      </c>
      <c r="G216" s="335">
        <v>7950</v>
      </c>
      <c r="H216" s="330" t="s">
        <v>37</v>
      </c>
    </row>
    <row r="217" spans="1:8" ht="20.100000000000001" customHeight="1" x14ac:dyDescent="0.25">
      <c r="A217" s="334" t="s">
        <v>727</v>
      </c>
      <c r="B217" s="334" t="s">
        <v>728</v>
      </c>
      <c r="C217" s="335">
        <v>185207.36</v>
      </c>
      <c r="D217" s="330" t="s">
        <v>37</v>
      </c>
      <c r="E217" s="335">
        <v>15188.72</v>
      </c>
      <c r="F217" s="335">
        <v>0</v>
      </c>
      <c r="G217" s="335">
        <v>200396.08</v>
      </c>
      <c r="H217" s="330" t="s">
        <v>37</v>
      </c>
    </row>
    <row r="218" spans="1:8" ht="20.100000000000001" customHeight="1" x14ac:dyDescent="0.25">
      <c r="A218" s="334" t="s">
        <v>730</v>
      </c>
      <c r="B218" s="334" t="s">
        <v>731</v>
      </c>
      <c r="C218" s="335">
        <v>2087085.8</v>
      </c>
      <c r="D218" s="330" t="s">
        <v>37</v>
      </c>
      <c r="E218" s="335">
        <v>274503.36</v>
      </c>
      <c r="F218" s="335">
        <v>0</v>
      </c>
      <c r="G218" s="335">
        <v>2361589.16</v>
      </c>
      <c r="H218" s="330" t="s">
        <v>37</v>
      </c>
    </row>
    <row r="219" spans="1:8" ht="20.100000000000001" customHeight="1" x14ac:dyDescent="0.25">
      <c r="A219" s="334" t="s">
        <v>732</v>
      </c>
      <c r="B219" s="334" t="s">
        <v>733</v>
      </c>
      <c r="C219" s="335">
        <v>3963.54</v>
      </c>
      <c r="D219" s="330" t="s">
        <v>37</v>
      </c>
      <c r="E219" s="335">
        <v>938.84</v>
      </c>
      <c r="F219" s="335">
        <v>0</v>
      </c>
      <c r="G219" s="335">
        <v>4902.38</v>
      </c>
      <c r="H219" s="330" t="s">
        <v>37</v>
      </c>
    </row>
    <row r="220" spans="1:8" ht="20.100000000000001" customHeight="1" x14ac:dyDescent="0.25">
      <c r="A220" s="334" t="s">
        <v>734</v>
      </c>
      <c r="B220" s="334" t="s">
        <v>735</v>
      </c>
      <c r="C220" s="335">
        <v>18702.009999999998</v>
      </c>
      <c r="D220" s="330" t="s">
        <v>37</v>
      </c>
      <c r="E220" s="335">
        <v>746.97</v>
      </c>
      <c r="F220" s="335">
        <v>0</v>
      </c>
      <c r="G220" s="335">
        <v>19448.98</v>
      </c>
      <c r="H220" s="330" t="s">
        <v>37</v>
      </c>
    </row>
    <row r="221" spans="1:8" ht="20.100000000000001" customHeight="1" x14ac:dyDescent="0.25">
      <c r="A221" s="334" t="s">
        <v>736</v>
      </c>
      <c r="B221" s="334" t="s">
        <v>737</v>
      </c>
      <c r="C221" s="335">
        <v>4675.5</v>
      </c>
      <c r="D221" s="330" t="s">
        <v>37</v>
      </c>
      <c r="E221" s="335">
        <v>186.74</v>
      </c>
      <c r="F221" s="335">
        <v>0</v>
      </c>
      <c r="G221" s="335">
        <v>4862.24</v>
      </c>
      <c r="H221" s="330" t="s">
        <v>37</v>
      </c>
    </row>
    <row r="222" spans="1:8" ht="20.100000000000001" customHeight="1" x14ac:dyDescent="0.25">
      <c r="A222" s="334" t="s">
        <v>739</v>
      </c>
      <c r="B222" s="334" t="s">
        <v>740</v>
      </c>
      <c r="C222" s="335">
        <v>10096.120000000001</v>
      </c>
      <c r="D222" s="330" t="s">
        <v>37</v>
      </c>
      <c r="E222" s="335">
        <v>10096.120000000001</v>
      </c>
      <c r="F222" s="335">
        <v>0</v>
      </c>
      <c r="G222" s="335">
        <v>20192.240000000002</v>
      </c>
      <c r="H222" s="330" t="s">
        <v>37</v>
      </c>
    </row>
    <row r="223" spans="1:8" ht="20.100000000000001" customHeight="1" x14ac:dyDescent="0.25">
      <c r="A223" s="334" t="s">
        <v>741</v>
      </c>
      <c r="B223" s="334" t="s">
        <v>742</v>
      </c>
      <c r="C223" s="335">
        <v>657.7</v>
      </c>
      <c r="D223" s="330" t="s">
        <v>37</v>
      </c>
      <c r="E223" s="335">
        <v>0</v>
      </c>
      <c r="F223" s="335">
        <v>0</v>
      </c>
      <c r="G223" s="335">
        <v>657.7</v>
      </c>
      <c r="H223" s="330" t="s">
        <v>37</v>
      </c>
    </row>
    <row r="224" spans="1:8" ht="20.100000000000001" customHeight="1" x14ac:dyDescent="0.25">
      <c r="A224" s="334" t="s">
        <v>745</v>
      </c>
      <c r="B224" s="334" t="s">
        <v>746</v>
      </c>
      <c r="C224" s="335">
        <v>30206.78</v>
      </c>
      <c r="D224" s="330" t="s">
        <v>37</v>
      </c>
      <c r="E224" s="335">
        <v>2531.44</v>
      </c>
      <c r="F224" s="335">
        <v>0</v>
      </c>
      <c r="G224" s="335">
        <v>32738.22</v>
      </c>
      <c r="H224" s="330" t="s">
        <v>37</v>
      </c>
    </row>
    <row r="225" spans="1:8" ht="20.100000000000001" customHeight="1" x14ac:dyDescent="0.25">
      <c r="A225" s="334" t="s">
        <v>747</v>
      </c>
      <c r="B225" s="334" t="s">
        <v>748</v>
      </c>
      <c r="C225" s="335">
        <v>793</v>
      </c>
      <c r="D225" s="330" t="s">
        <v>37</v>
      </c>
      <c r="E225" s="335">
        <v>0</v>
      </c>
      <c r="F225" s="335">
        <v>0</v>
      </c>
      <c r="G225" s="335">
        <v>793</v>
      </c>
      <c r="H225" s="330" t="s">
        <v>37</v>
      </c>
    </row>
    <row r="226" spans="1:8" ht="20.100000000000001" customHeight="1" x14ac:dyDescent="0.25">
      <c r="A226" s="334" t="s">
        <v>749</v>
      </c>
      <c r="B226" s="334" t="s">
        <v>750</v>
      </c>
      <c r="C226" s="335">
        <v>101542.14</v>
      </c>
      <c r="D226" s="330" t="s">
        <v>37</v>
      </c>
      <c r="E226" s="335">
        <v>0</v>
      </c>
      <c r="F226" s="335">
        <v>0</v>
      </c>
      <c r="G226" s="335">
        <v>101542.14</v>
      </c>
      <c r="H226" s="330" t="s">
        <v>37</v>
      </c>
    </row>
    <row r="227" spans="1:8" ht="20.100000000000001" customHeight="1" x14ac:dyDescent="0.25">
      <c r="A227" s="334" t="s">
        <v>751</v>
      </c>
      <c r="B227" s="334" t="s">
        <v>752</v>
      </c>
      <c r="C227" s="335">
        <v>2343.83</v>
      </c>
      <c r="D227" s="330" t="s">
        <v>37</v>
      </c>
      <c r="E227" s="335">
        <v>1304</v>
      </c>
      <c r="F227" s="335">
        <v>0</v>
      </c>
      <c r="G227" s="335">
        <v>3647.83</v>
      </c>
      <c r="H227" s="330" t="s">
        <v>37</v>
      </c>
    </row>
    <row r="228" spans="1:8" ht="20.100000000000001" customHeight="1" x14ac:dyDescent="0.25">
      <c r="A228" s="334" t="s">
        <v>753</v>
      </c>
      <c r="B228" s="334" t="s">
        <v>754</v>
      </c>
      <c r="C228" s="335">
        <v>2531.36</v>
      </c>
      <c r="D228" s="330" t="s">
        <v>37</v>
      </c>
      <c r="E228" s="335">
        <v>843.83</v>
      </c>
      <c r="F228" s="335">
        <v>0</v>
      </c>
      <c r="G228" s="335">
        <v>3375.19</v>
      </c>
      <c r="H228" s="330" t="s">
        <v>37</v>
      </c>
    </row>
    <row r="229" spans="1:8" ht="20.100000000000001" customHeight="1" x14ac:dyDescent="0.25">
      <c r="A229" s="330" t="s">
        <v>37</v>
      </c>
    </row>
    <row r="230" spans="1:8" ht="20.100000000000001" customHeight="1" x14ac:dyDescent="0.25">
      <c r="A230" s="328" t="s">
        <v>755</v>
      </c>
      <c r="B230" s="328" t="s">
        <v>756</v>
      </c>
      <c r="C230" s="332">
        <v>209734.3</v>
      </c>
      <c r="D230" s="333" t="s">
        <v>37</v>
      </c>
      <c r="E230" s="332">
        <v>369</v>
      </c>
      <c r="F230" s="332">
        <v>0</v>
      </c>
      <c r="G230" s="332">
        <v>210103.3</v>
      </c>
      <c r="H230" s="333" t="s">
        <v>37</v>
      </c>
    </row>
    <row r="231" spans="1:8" ht="20.100000000000001" customHeight="1" x14ac:dyDescent="0.25">
      <c r="A231" s="334" t="s">
        <v>757</v>
      </c>
      <c r="B231" s="334" t="s">
        <v>758</v>
      </c>
      <c r="C231" s="335">
        <v>6441.33</v>
      </c>
      <c r="D231" s="330" t="s">
        <v>37</v>
      </c>
      <c r="E231" s="335">
        <v>369</v>
      </c>
      <c r="F231" s="335">
        <v>0</v>
      </c>
      <c r="G231" s="335">
        <v>6810.33</v>
      </c>
      <c r="H231" s="330" t="s">
        <v>37</v>
      </c>
    </row>
    <row r="232" spans="1:8" ht="20.100000000000001" customHeight="1" x14ac:dyDescent="0.25">
      <c r="A232" s="334" t="s">
        <v>759</v>
      </c>
      <c r="B232" s="334" t="s">
        <v>760</v>
      </c>
      <c r="C232" s="335">
        <v>509.74</v>
      </c>
      <c r="D232" s="330" t="s">
        <v>37</v>
      </c>
      <c r="E232" s="335">
        <v>0</v>
      </c>
      <c r="F232" s="335">
        <v>0</v>
      </c>
      <c r="G232" s="335">
        <v>509.74</v>
      </c>
      <c r="H232" s="330" t="s">
        <v>37</v>
      </c>
    </row>
    <row r="233" spans="1:8" ht="20.100000000000001" customHeight="1" x14ac:dyDescent="0.25">
      <c r="A233" s="334" t="s">
        <v>761</v>
      </c>
      <c r="B233" s="334" t="s">
        <v>762</v>
      </c>
      <c r="C233" s="335">
        <v>202783.23</v>
      </c>
      <c r="D233" s="330" t="s">
        <v>37</v>
      </c>
      <c r="E233" s="335">
        <v>0</v>
      </c>
      <c r="F233" s="335">
        <v>0</v>
      </c>
      <c r="G233" s="335">
        <v>202783.23</v>
      </c>
      <c r="H233" s="330" t="s">
        <v>37</v>
      </c>
    </row>
    <row r="234" spans="1:8" ht="20.100000000000001" customHeight="1" x14ac:dyDescent="0.25">
      <c r="A234" s="330" t="s">
        <v>37</v>
      </c>
    </row>
    <row r="235" spans="1:8" ht="20.100000000000001" customHeight="1" x14ac:dyDescent="0.25">
      <c r="A235" s="330"/>
      <c r="B235" s="334" t="s">
        <v>81</v>
      </c>
      <c r="C235" s="335">
        <v>0</v>
      </c>
      <c r="D235" s="330"/>
      <c r="E235" s="335">
        <v>0</v>
      </c>
      <c r="F235" s="335">
        <v>0</v>
      </c>
      <c r="G235" s="335">
        <v>0</v>
      </c>
      <c r="H235" s="330"/>
    </row>
    <row r="236" spans="1:8" ht="20.100000000000001" customHeight="1" x14ac:dyDescent="0.25">
      <c r="A236" s="330"/>
      <c r="B236" s="330" t="s">
        <v>37</v>
      </c>
      <c r="C236" s="330"/>
      <c r="D236" s="335">
        <v>0</v>
      </c>
      <c r="E236" s="330"/>
      <c r="F236" s="330"/>
      <c r="G236" s="330"/>
      <c r="H236" s="335">
        <v>0</v>
      </c>
    </row>
    <row r="237" spans="1:8" ht="20.100000000000001" customHeight="1" x14ac:dyDescent="0.25">
      <c r="A237" s="330" t="s">
        <v>37</v>
      </c>
    </row>
    <row r="238" spans="1:8" ht="12" customHeight="1" x14ac:dyDescent="0.25"/>
    <row r="239" spans="1:8" ht="20.100000000000001" customHeight="1" x14ac:dyDescent="0.25">
      <c r="A239" s="330"/>
      <c r="B239" s="334" t="s">
        <v>82</v>
      </c>
      <c r="C239" s="335">
        <v>16949703.68</v>
      </c>
      <c r="D239" s="330"/>
      <c r="E239" s="335">
        <v>4548816.03</v>
      </c>
      <c r="F239" s="335">
        <v>4548816.03</v>
      </c>
      <c r="G239" s="335">
        <v>17880222.73</v>
      </c>
      <c r="H239" s="330"/>
    </row>
    <row r="240" spans="1:8" ht="20.100000000000001" customHeight="1" x14ac:dyDescent="0.25">
      <c r="A240" s="330"/>
      <c r="B240" s="330"/>
      <c r="C240" s="330"/>
      <c r="D240" s="335">
        <v>16949703.68</v>
      </c>
      <c r="E240" s="330"/>
      <c r="F240" s="330"/>
      <c r="G240" s="330"/>
      <c r="H240" s="335">
        <v>17880222.73</v>
      </c>
    </row>
    <row r="241" ht="12" customHeigh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</sheetPr>
  <dimension ref="A1:H251"/>
  <sheetViews>
    <sheetView topLeftCell="A173" workbookViewId="0"/>
  </sheetViews>
  <sheetFormatPr baseColWidth="10" defaultColWidth="9.140625" defaultRowHeight="15" x14ac:dyDescent="0.25"/>
  <cols>
    <col min="1" max="1" width="13.7109375" style="325" customWidth="1"/>
    <col min="2" max="2" width="28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1001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246116.91</v>
      </c>
      <c r="D9" s="333" t="s">
        <v>37</v>
      </c>
      <c r="E9" s="332">
        <v>1593000.06</v>
      </c>
      <c r="F9" s="332">
        <v>1676726.14</v>
      </c>
      <c r="G9" s="332">
        <v>162390.82999999999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26555.759999999998</v>
      </c>
      <c r="D10" s="330" t="s">
        <v>37</v>
      </c>
      <c r="E10" s="335">
        <v>270000</v>
      </c>
      <c r="F10" s="335">
        <v>281285.46999999997</v>
      </c>
      <c r="G10" s="335">
        <v>15270.29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219561.15</v>
      </c>
      <c r="D11" s="330" t="s">
        <v>37</v>
      </c>
      <c r="E11" s="335">
        <v>1323000.06</v>
      </c>
      <c r="F11" s="335">
        <v>1395440.67</v>
      </c>
      <c r="G11" s="335">
        <v>147120.54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1607471.97</v>
      </c>
      <c r="D13" s="333" t="s">
        <v>37</v>
      </c>
      <c r="E13" s="332">
        <v>4362394.08</v>
      </c>
      <c r="F13" s="332">
        <v>1795264.45</v>
      </c>
      <c r="G13" s="332">
        <v>4174601.6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76236.820000000007</v>
      </c>
      <c r="D14" s="330" t="s">
        <v>37</v>
      </c>
      <c r="E14" s="335">
        <v>4350</v>
      </c>
      <c r="F14" s="335">
        <v>35000</v>
      </c>
      <c r="G14" s="335">
        <v>45586.82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1460827.07</v>
      </c>
      <c r="D15" s="330" t="s">
        <v>37</v>
      </c>
      <c r="E15" s="335">
        <v>100171.39</v>
      </c>
      <c r="F15" s="335">
        <v>675825.5</v>
      </c>
      <c r="G15" s="335">
        <v>885172.96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3492.17</v>
      </c>
      <c r="D16" s="330" t="s">
        <v>37</v>
      </c>
      <c r="E16" s="335">
        <v>209000</v>
      </c>
      <c r="F16" s="335">
        <v>53615.05</v>
      </c>
      <c r="G16" s="335">
        <v>158877.12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66915.91</v>
      </c>
      <c r="D17" s="330" t="s">
        <v>37</v>
      </c>
      <c r="E17" s="335">
        <v>4048872.69</v>
      </c>
      <c r="F17" s="335">
        <v>1030823.9</v>
      </c>
      <c r="G17" s="335">
        <v>3084964.7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951810.13</v>
      </c>
      <c r="D23" s="333" t="s">
        <v>37</v>
      </c>
      <c r="E23" s="332">
        <v>222255.51</v>
      </c>
      <c r="F23" s="332">
        <v>715855.06</v>
      </c>
      <c r="G23" s="332">
        <v>458210.58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742802.35</v>
      </c>
      <c r="D24" s="330" t="s">
        <v>37</v>
      </c>
      <c r="E24" s="335">
        <v>0</v>
      </c>
      <c r="F24" s="335">
        <v>493599.55</v>
      </c>
      <c r="G24" s="335">
        <v>249202.8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742802.35</v>
      </c>
      <c r="D25" s="330" t="s">
        <v>37</v>
      </c>
      <c r="E25" s="335">
        <v>0</v>
      </c>
      <c r="F25" s="335">
        <v>493599.55</v>
      </c>
      <c r="G25" s="335">
        <v>249202.8</v>
      </c>
      <c r="H25" s="330" t="s">
        <v>37</v>
      </c>
    </row>
    <row r="26" spans="1:8" ht="20.100000000000001" customHeight="1" x14ac:dyDescent="0.25">
      <c r="A26" s="334" t="s">
        <v>870</v>
      </c>
      <c r="B26" s="334" t="s">
        <v>871</v>
      </c>
      <c r="C26" s="335">
        <v>0</v>
      </c>
      <c r="D26" s="330" t="s">
        <v>37</v>
      </c>
      <c r="E26" s="335">
        <v>15372.85</v>
      </c>
      <c r="F26" s="335">
        <v>15372.85</v>
      </c>
      <c r="G26" s="335">
        <v>0</v>
      </c>
      <c r="H26" s="330" t="s">
        <v>37</v>
      </c>
    </row>
    <row r="27" spans="1:8" ht="20.100000000000001" customHeight="1" x14ac:dyDescent="0.25">
      <c r="A27" s="334" t="s">
        <v>1002</v>
      </c>
      <c r="B27" s="334" t="s">
        <v>876</v>
      </c>
      <c r="C27" s="335">
        <v>0</v>
      </c>
      <c r="D27" s="330" t="s">
        <v>37</v>
      </c>
      <c r="E27" s="335">
        <v>15372.85</v>
      </c>
      <c r="F27" s="335">
        <v>15372.85</v>
      </c>
      <c r="G27" s="335">
        <v>0</v>
      </c>
      <c r="H27" s="330" t="s">
        <v>37</v>
      </c>
    </row>
    <row r="28" spans="1:8" ht="20.100000000000001" customHeight="1" x14ac:dyDescent="0.25">
      <c r="A28" s="334" t="s">
        <v>381</v>
      </c>
      <c r="B28" s="334" t="s">
        <v>382</v>
      </c>
      <c r="C28" s="335">
        <v>209007.78</v>
      </c>
      <c r="D28" s="330" t="s">
        <v>37</v>
      </c>
      <c r="E28" s="335">
        <v>206882.66</v>
      </c>
      <c r="F28" s="335">
        <v>206882.66</v>
      </c>
      <c r="G28" s="335">
        <v>209007.78</v>
      </c>
      <c r="H28" s="330" t="s">
        <v>37</v>
      </c>
    </row>
    <row r="29" spans="1:8" ht="20.100000000000001" customHeight="1" x14ac:dyDescent="0.25">
      <c r="A29" s="334" t="s">
        <v>383</v>
      </c>
      <c r="B29" s="334" t="s">
        <v>384</v>
      </c>
      <c r="C29" s="335">
        <v>209007.78</v>
      </c>
      <c r="D29" s="330" t="s">
        <v>37</v>
      </c>
      <c r="E29" s="335">
        <v>206882.66</v>
      </c>
      <c r="F29" s="335">
        <v>206882.66</v>
      </c>
      <c r="G29" s="335">
        <v>209007.78</v>
      </c>
      <c r="H29" s="330" t="s">
        <v>37</v>
      </c>
    </row>
    <row r="30" spans="1:8" ht="20.100000000000001" customHeight="1" x14ac:dyDescent="0.25">
      <c r="A30" s="330" t="s">
        <v>37</v>
      </c>
    </row>
    <row r="31" spans="1:8" ht="20.100000000000001" customHeight="1" x14ac:dyDescent="0.25">
      <c r="A31" s="328" t="s">
        <v>385</v>
      </c>
      <c r="B31" s="328" t="s">
        <v>386</v>
      </c>
      <c r="C31" s="332">
        <v>8116.23</v>
      </c>
      <c r="D31" s="333" t="s">
        <v>37</v>
      </c>
      <c r="E31" s="332">
        <v>174000</v>
      </c>
      <c r="F31" s="332">
        <v>178350</v>
      </c>
      <c r="G31" s="332">
        <v>3766.23</v>
      </c>
      <c r="H31" s="333" t="s">
        <v>37</v>
      </c>
    </row>
    <row r="32" spans="1:8" ht="20.100000000000001" customHeight="1" x14ac:dyDescent="0.25">
      <c r="A32" s="334" t="s">
        <v>1003</v>
      </c>
      <c r="B32" s="334" t="s">
        <v>374</v>
      </c>
      <c r="C32" s="335">
        <v>0</v>
      </c>
      <c r="D32" s="330" t="s">
        <v>37</v>
      </c>
      <c r="E32" s="335">
        <v>174000</v>
      </c>
      <c r="F32" s="335">
        <v>174000</v>
      </c>
      <c r="G32" s="335">
        <v>0</v>
      </c>
      <c r="H32" s="330" t="s">
        <v>37</v>
      </c>
    </row>
    <row r="33" spans="1:8" ht="20.100000000000001" customHeight="1" x14ac:dyDescent="0.25">
      <c r="A33" s="334" t="s">
        <v>1004</v>
      </c>
      <c r="B33" s="334" t="s">
        <v>376</v>
      </c>
      <c r="C33" s="335">
        <v>0</v>
      </c>
      <c r="D33" s="330" t="s">
        <v>37</v>
      </c>
      <c r="E33" s="335">
        <v>174000</v>
      </c>
      <c r="F33" s="335">
        <v>174000</v>
      </c>
      <c r="G33" s="335">
        <v>0</v>
      </c>
      <c r="H33" s="330" t="s">
        <v>37</v>
      </c>
    </row>
    <row r="34" spans="1:8" ht="20.100000000000001" customHeight="1" x14ac:dyDescent="0.25">
      <c r="A34" s="334" t="s">
        <v>387</v>
      </c>
      <c r="B34" s="334" t="s">
        <v>378</v>
      </c>
      <c r="C34" s="335">
        <v>8116.23</v>
      </c>
      <c r="D34" s="330" t="s">
        <v>37</v>
      </c>
      <c r="E34" s="335">
        <v>0</v>
      </c>
      <c r="F34" s="335">
        <v>4350</v>
      </c>
      <c r="G34" s="335">
        <v>3766.23</v>
      </c>
      <c r="H34" s="330" t="s">
        <v>37</v>
      </c>
    </row>
    <row r="35" spans="1:8" ht="20.100000000000001" customHeight="1" x14ac:dyDescent="0.25">
      <c r="A35" s="334" t="s">
        <v>388</v>
      </c>
      <c r="B35" s="334" t="s">
        <v>389</v>
      </c>
      <c r="C35" s="335">
        <v>8116.23</v>
      </c>
      <c r="D35" s="330" t="s">
        <v>37</v>
      </c>
      <c r="E35" s="335">
        <v>0</v>
      </c>
      <c r="F35" s="335">
        <v>4350</v>
      </c>
      <c r="G35" s="335">
        <v>3766.23</v>
      </c>
      <c r="H35" s="330" t="s">
        <v>37</v>
      </c>
    </row>
    <row r="36" spans="1:8" ht="20.100000000000001" customHeight="1" x14ac:dyDescent="0.25">
      <c r="A36" s="330" t="s">
        <v>37</v>
      </c>
    </row>
    <row r="37" spans="1:8" ht="20.100000000000001" customHeight="1" x14ac:dyDescent="0.25">
      <c r="A37" s="328" t="s">
        <v>390</v>
      </c>
      <c r="B37" s="328" t="s">
        <v>391</v>
      </c>
      <c r="C37" s="332">
        <v>155520.76</v>
      </c>
      <c r="D37" s="333" t="s">
        <v>37</v>
      </c>
      <c r="E37" s="332">
        <v>3276443.49</v>
      </c>
      <c r="F37" s="332">
        <v>3358834.23</v>
      </c>
      <c r="G37" s="332">
        <v>73130.02</v>
      </c>
      <c r="H37" s="333" t="s">
        <v>37</v>
      </c>
    </row>
    <row r="38" spans="1:8" ht="20.100000000000001" customHeight="1" x14ac:dyDescent="0.25">
      <c r="A38" s="334" t="s">
        <v>1005</v>
      </c>
      <c r="B38" s="334" t="s">
        <v>374</v>
      </c>
      <c r="C38" s="335">
        <v>0</v>
      </c>
      <c r="D38" s="330" t="s">
        <v>37</v>
      </c>
      <c r="E38" s="335">
        <v>3276019.8</v>
      </c>
      <c r="F38" s="335">
        <v>3276019.8</v>
      </c>
      <c r="G38" s="335">
        <v>0</v>
      </c>
      <c r="H38" s="330" t="s">
        <v>37</v>
      </c>
    </row>
    <row r="39" spans="1:8" ht="20.100000000000001" customHeight="1" x14ac:dyDescent="0.25">
      <c r="A39" s="334" t="s">
        <v>1006</v>
      </c>
      <c r="B39" s="334" t="s">
        <v>376</v>
      </c>
      <c r="C39" s="335">
        <v>0</v>
      </c>
      <c r="D39" s="330" t="s">
        <v>37</v>
      </c>
      <c r="E39" s="335">
        <v>3276019.8</v>
      </c>
      <c r="F39" s="335">
        <v>3276019.8</v>
      </c>
      <c r="G39" s="335">
        <v>0</v>
      </c>
      <c r="H39" s="330" t="s">
        <v>37</v>
      </c>
    </row>
    <row r="40" spans="1:8" ht="20.100000000000001" customHeight="1" x14ac:dyDescent="0.25">
      <c r="A40" s="334" t="s">
        <v>392</v>
      </c>
      <c r="B40" s="334" t="s">
        <v>378</v>
      </c>
      <c r="C40" s="335">
        <v>155520.76</v>
      </c>
      <c r="D40" s="330" t="s">
        <v>37</v>
      </c>
      <c r="E40" s="335">
        <v>423.69</v>
      </c>
      <c r="F40" s="335">
        <v>82814.429999999993</v>
      </c>
      <c r="G40" s="335">
        <v>73130.02</v>
      </c>
      <c r="H40" s="330" t="s">
        <v>37</v>
      </c>
    </row>
    <row r="41" spans="1:8" ht="20.100000000000001" customHeight="1" x14ac:dyDescent="0.25">
      <c r="A41" s="334" t="s">
        <v>393</v>
      </c>
      <c r="B41" s="334" t="s">
        <v>389</v>
      </c>
      <c r="C41" s="335">
        <v>155520.76</v>
      </c>
      <c r="D41" s="330" t="s">
        <v>37</v>
      </c>
      <c r="E41" s="335">
        <v>423.69</v>
      </c>
      <c r="F41" s="335">
        <v>82814.429999999993</v>
      </c>
      <c r="G41" s="335">
        <v>73130.02</v>
      </c>
      <c r="H41" s="330" t="s">
        <v>37</v>
      </c>
    </row>
    <row r="42" spans="1:8" ht="20.100000000000001" customHeight="1" x14ac:dyDescent="0.25">
      <c r="A42" s="330" t="s">
        <v>37</v>
      </c>
    </row>
    <row r="43" spans="1:8" ht="20.100000000000001" customHeight="1" x14ac:dyDescent="0.25">
      <c r="A43" s="328" t="s">
        <v>394</v>
      </c>
      <c r="B43" s="328" t="s">
        <v>395</v>
      </c>
      <c r="C43" s="332">
        <v>270930</v>
      </c>
      <c r="D43" s="333" t="s">
        <v>37</v>
      </c>
      <c r="E43" s="332">
        <v>146597.99</v>
      </c>
      <c r="F43" s="332">
        <v>417527.99</v>
      </c>
      <c r="G43" s="332">
        <v>0</v>
      </c>
      <c r="H43" s="333" t="s">
        <v>37</v>
      </c>
    </row>
    <row r="44" spans="1:8" ht="20.100000000000001" customHeight="1" x14ac:dyDescent="0.25">
      <c r="A44" s="334" t="s">
        <v>396</v>
      </c>
      <c r="B44" s="334" t="s">
        <v>397</v>
      </c>
      <c r="C44" s="335">
        <v>0</v>
      </c>
      <c r="D44" s="330" t="s">
        <v>37</v>
      </c>
      <c r="E44" s="335">
        <v>146597.99</v>
      </c>
      <c r="F44" s="335">
        <v>146597.99</v>
      </c>
      <c r="G44" s="335">
        <v>0</v>
      </c>
      <c r="H44" s="330" t="s">
        <v>37</v>
      </c>
    </row>
    <row r="45" spans="1:8" ht="20.100000000000001" customHeight="1" x14ac:dyDescent="0.25">
      <c r="A45" s="334" t="s">
        <v>398</v>
      </c>
      <c r="B45" s="334" t="s">
        <v>399</v>
      </c>
      <c r="C45" s="335">
        <v>270930</v>
      </c>
      <c r="D45" s="330" t="s">
        <v>37</v>
      </c>
      <c r="E45" s="335">
        <v>0</v>
      </c>
      <c r="F45" s="335">
        <v>270930</v>
      </c>
      <c r="G45" s="335">
        <v>0</v>
      </c>
      <c r="H45" s="330" t="s">
        <v>37</v>
      </c>
    </row>
    <row r="46" spans="1:8" ht="20.100000000000001" customHeight="1" x14ac:dyDescent="0.25">
      <c r="A46" s="330" t="s">
        <v>37</v>
      </c>
    </row>
    <row r="47" spans="1:8" ht="20.100000000000001" customHeight="1" x14ac:dyDescent="0.25">
      <c r="A47" s="328" t="s">
        <v>400</v>
      </c>
      <c r="B47" s="328" t="s">
        <v>401</v>
      </c>
      <c r="C47" s="332">
        <v>6033.64</v>
      </c>
      <c r="D47" s="333" t="s">
        <v>37</v>
      </c>
      <c r="E47" s="332">
        <v>0</v>
      </c>
      <c r="F47" s="332">
        <v>6033.64</v>
      </c>
      <c r="G47" s="332">
        <v>0</v>
      </c>
      <c r="H47" s="333" t="s">
        <v>37</v>
      </c>
    </row>
    <row r="48" spans="1:8" ht="20.100000000000001" customHeight="1" x14ac:dyDescent="0.25">
      <c r="A48" s="334" t="s">
        <v>992</v>
      </c>
      <c r="B48" s="334" t="s">
        <v>993</v>
      </c>
      <c r="C48" s="335">
        <v>124.29</v>
      </c>
      <c r="D48" s="330" t="s">
        <v>37</v>
      </c>
      <c r="E48" s="335">
        <v>0</v>
      </c>
      <c r="F48" s="335">
        <v>124.29</v>
      </c>
      <c r="G48" s="335">
        <v>0</v>
      </c>
      <c r="H48" s="330" t="s">
        <v>37</v>
      </c>
    </row>
    <row r="49" spans="1:8" ht="20.100000000000001" customHeight="1" x14ac:dyDescent="0.25">
      <c r="A49" s="334" t="s">
        <v>404</v>
      </c>
      <c r="B49" s="334" t="s">
        <v>405</v>
      </c>
      <c r="C49" s="335">
        <v>5909.35</v>
      </c>
      <c r="D49" s="330" t="s">
        <v>37</v>
      </c>
      <c r="E49" s="335">
        <v>0</v>
      </c>
      <c r="F49" s="335">
        <v>5909.35</v>
      </c>
      <c r="G49" s="335">
        <v>0</v>
      </c>
      <c r="H49" s="330" t="s">
        <v>37</v>
      </c>
    </row>
    <row r="50" spans="1:8" ht="20.100000000000001" customHeight="1" x14ac:dyDescent="0.25">
      <c r="A50" s="330" t="s">
        <v>37</v>
      </c>
    </row>
    <row r="51" spans="1:8" ht="20.100000000000001" customHeight="1" x14ac:dyDescent="0.25">
      <c r="A51" s="328" t="s">
        <v>406</v>
      </c>
      <c r="B51" s="328" t="s">
        <v>288</v>
      </c>
      <c r="C51" s="332">
        <v>20277.59</v>
      </c>
      <c r="D51" s="333" t="s">
        <v>37</v>
      </c>
      <c r="E51" s="332">
        <v>0</v>
      </c>
      <c r="F51" s="332">
        <v>0</v>
      </c>
      <c r="G51" s="332">
        <v>20277.59</v>
      </c>
      <c r="H51" s="333" t="s">
        <v>37</v>
      </c>
    </row>
    <row r="52" spans="1:8" ht="20.100000000000001" customHeight="1" x14ac:dyDescent="0.25">
      <c r="A52" s="334" t="s">
        <v>407</v>
      </c>
      <c r="B52" s="334" t="s">
        <v>408</v>
      </c>
      <c r="C52" s="335">
        <v>11600</v>
      </c>
      <c r="D52" s="330" t="s">
        <v>37</v>
      </c>
      <c r="E52" s="335">
        <v>0</v>
      </c>
      <c r="F52" s="335">
        <v>0</v>
      </c>
      <c r="G52" s="335">
        <v>11600</v>
      </c>
      <c r="H52" s="330" t="s">
        <v>37</v>
      </c>
    </row>
    <row r="53" spans="1:8" ht="20.100000000000001" customHeight="1" x14ac:dyDescent="0.25">
      <c r="A53" s="334" t="s">
        <v>409</v>
      </c>
      <c r="B53" s="334" t="s">
        <v>410</v>
      </c>
      <c r="C53" s="335">
        <v>2300</v>
      </c>
      <c r="D53" s="330" t="s">
        <v>37</v>
      </c>
      <c r="E53" s="335">
        <v>0</v>
      </c>
      <c r="F53" s="335">
        <v>0</v>
      </c>
      <c r="G53" s="335">
        <v>2300</v>
      </c>
      <c r="H53" s="330" t="s">
        <v>37</v>
      </c>
    </row>
    <row r="54" spans="1:8" ht="20.100000000000001" customHeight="1" x14ac:dyDescent="0.25">
      <c r="A54" s="334" t="s">
        <v>411</v>
      </c>
      <c r="B54" s="334" t="s">
        <v>412</v>
      </c>
      <c r="C54" s="335">
        <v>6377.59</v>
      </c>
      <c r="D54" s="330" t="s">
        <v>37</v>
      </c>
      <c r="E54" s="335">
        <v>0</v>
      </c>
      <c r="F54" s="335">
        <v>0</v>
      </c>
      <c r="G54" s="335">
        <v>6377.59</v>
      </c>
      <c r="H54" s="330" t="s">
        <v>37</v>
      </c>
    </row>
    <row r="55" spans="1:8" ht="20.100000000000001" customHeight="1" x14ac:dyDescent="0.25">
      <c r="A55" s="330" t="s">
        <v>37</v>
      </c>
    </row>
    <row r="56" spans="1:8" ht="20.100000000000001" customHeight="1" x14ac:dyDescent="0.25">
      <c r="A56" s="328" t="s">
        <v>413</v>
      </c>
      <c r="B56" s="328" t="s">
        <v>414</v>
      </c>
      <c r="C56" s="333" t="s">
        <v>37</v>
      </c>
      <c r="D56" s="332">
        <v>6314.94</v>
      </c>
      <c r="E56" s="332">
        <v>0</v>
      </c>
      <c r="F56" s="332">
        <v>0</v>
      </c>
      <c r="G56" s="333" t="s">
        <v>37</v>
      </c>
      <c r="H56" s="332">
        <v>6314.94</v>
      </c>
    </row>
    <row r="57" spans="1:8" ht="20.100000000000001" customHeight="1" x14ac:dyDescent="0.25">
      <c r="A57" s="330" t="s">
        <v>37</v>
      </c>
    </row>
    <row r="58" spans="1:8" ht="20.100000000000001" customHeight="1" x14ac:dyDescent="0.25">
      <c r="A58" s="328" t="s">
        <v>415</v>
      </c>
      <c r="B58" s="328" t="s">
        <v>416</v>
      </c>
      <c r="C58" s="332">
        <v>203497.85</v>
      </c>
      <c r="D58" s="333" t="s">
        <v>37</v>
      </c>
      <c r="E58" s="332">
        <v>0</v>
      </c>
      <c r="F58" s="332">
        <v>0</v>
      </c>
      <c r="G58" s="332">
        <v>203497.85</v>
      </c>
      <c r="H58" s="333" t="s">
        <v>37</v>
      </c>
    </row>
    <row r="59" spans="1:8" ht="20.100000000000001" customHeight="1" x14ac:dyDescent="0.25">
      <c r="A59" s="334" t="s">
        <v>417</v>
      </c>
      <c r="B59" s="334" t="s">
        <v>418</v>
      </c>
      <c r="C59" s="335">
        <v>27154.400000000001</v>
      </c>
      <c r="D59" s="330" t="s">
        <v>37</v>
      </c>
      <c r="E59" s="335">
        <v>0</v>
      </c>
      <c r="F59" s="335">
        <v>0</v>
      </c>
      <c r="G59" s="335">
        <v>27154.400000000001</v>
      </c>
      <c r="H59" s="330" t="s">
        <v>37</v>
      </c>
    </row>
    <row r="60" spans="1:8" ht="20.100000000000001" customHeight="1" x14ac:dyDescent="0.25">
      <c r="A60" s="334" t="s">
        <v>419</v>
      </c>
      <c r="B60" s="334" t="s">
        <v>420</v>
      </c>
      <c r="C60" s="335">
        <v>32666.69</v>
      </c>
      <c r="D60" s="330" t="s">
        <v>37</v>
      </c>
      <c r="E60" s="335">
        <v>0</v>
      </c>
      <c r="F60" s="335">
        <v>0</v>
      </c>
      <c r="G60" s="335">
        <v>32666.69</v>
      </c>
      <c r="H60" s="330" t="s">
        <v>37</v>
      </c>
    </row>
    <row r="61" spans="1:8" ht="20.100000000000001" customHeight="1" x14ac:dyDescent="0.25">
      <c r="A61" s="334" t="s">
        <v>421</v>
      </c>
      <c r="B61" s="334" t="s">
        <v>422</v>
      </c>
      <c r="C61" s="335">
        <v>30465.52</v>
      </c>
      <c r="D61" s="330" t="s">
        <v>37</v>
      </c>
      <c r="E61" s="335">
        <v>0</v>
      </c>
      <c r="F61" s="335">
        <v>0</v>
      </c>
      <c r="G61" s="335">
        <v>30465.52</v>
      </c>
      <c r="H61" s="330" t="s">
        <v>37</v>
      </c>
    </row>
    <row r="62" spans="1:8" ht="20.100000000000001" customHeight="1" x14ac:dyDescent="0.25">
      <c r="A62" s="334" t="s">
        <v>423</v>
      </c>
      <c r="B62" s="334" t="s">
        <v>424</v>
      </c>
      <c r="C62" s="335">
        <v>48217.7</v>
      </c>
      <c r="D62" s="330" t="s">
        <v>37</v>
      </c>
      <c r="E62" s="335">
        <v>0</v>
      </c>
      <c r="F62" s="335">
        <v>0</v>
      </c>
      <c r="G62" s="335">
        <v>48217.7</v>
      </c>
      <c r="H62" s="330" t="s">
        <v>37</v>
      </c>
    </row>
    <row r="63" spans="1:8" ht="20.100000000000001" customHeight="1" x14ac:dyDescent="0.25">
      <c r="A63" s="334" t="s">
        <v>425</v>
      </c>
      <c r="B63" s="334" t="s">
        <v>426</v>
      </c>
      <c r="C63" s="335">
        <v>48217.68</v>
      </c>
      <c r="D63" s="330" t="s">
        <v>37</v>
      </c>
      <c r="E63" s="335">
        <v>0</v>
      </c>
      <c r="F63" s="335">
        <v>0</v>
      </c>
      <c r="G63" s="335">
        <v>48217.68</v>
      </c>
      <c r="H63" s="330" t="s">
        <v>37</v>
      </c>
    </row>
    <row r="64" spans="1:8" ht="20.100000000000001" customHeight="1" x14ac:dyDescent="0.25">
      <c r="A64" s="334" t="s">
        <v>427</v>
      </c>
      <c r="B64" s="334" t="s">
        <v>428</v>
      </c>
      <c r="C64" s="335">
        <v>16775.86</v>
      </c>
      <c r="D64" s="330" t="s">
        <v>37</v>
      </c>
      <c r="E64" s="335">
        <v>0</v>
      </c>
      <c r="F64" s="335">
        <v>0</v>
      </c>
      <c r="G64" s="335">
        <v>16775.86</v>
      </c>
      <c r="H64" s="330" t="s">
        <v>37</v>
      </c>
    </row>
    <row r="65" spans="1:8" ht="20.100000000000001" customHeight="1" x14ac:dyDescent="0.25">
      <c r="A65" s="330" t="s">
        <v>37</v>
      </c>
    </row>
    <row r="66" spans="1:8" ht="20.100000000000001" customHeight="1" x14ac:dyDescent="0.25">
      <c r="A66" s="328" t="s">
        <v>429</v>
      </c>
      <c r="B66" s="328" t="s">
        <v>430</v>
      </c>
      <c r="C66" s="333" t="s">
        <v>37</v>
      </c>
      <c r="D66" s="332">
        <v>143114.67000000001</v>
      </c>
      <c r="E66" s="332">
        <v>0</v>
      </c>
      <c r="F66" s="332">
        <v>0</v>
      </c>
      <c r="G66" s="333" t="s">
        <v>37</v>
      </c>
      <c r="H66" s="332">
        <v>143114.67000000001</v>
      </c>
    </row>
    <row r="67" spans="1:8" ht="20.100000000000001" customHeight="1" x14ac:dyDescent="0.25">
      <c r="A67" s="330" t="s">
        <v>37</v>
      </c>
    </row>
    <row r="68" spans="1:8" ht="20.100000000000001" customHeight="1" x14ac:dyDescent="0.25">
      <c r="A68" s="328" t="s">
        <v>431</v>
      </c>
      <c r="B68" s="328" t="s">
        <v>287</v>
      </c>
      <c r="C68" s="332">
        <v>629296.46</v>
      </c>
      <c r="D68" s="333" t="s">
        <v>37</v>
      </c>
      <c r="E68" s="332">
        <v>0</v>
      </c>
      <c r="F68" s="332">
        <v>0</v>
      </c>
      <c r="G68" s="332">
        <v>629296.46</v>
      </c>
      <c r="H68" s="333" t="s">
        <v>37</v>
      </c>
    </row>
    <row r="69" spans="1:8" ht="20.100000000000001" customHeight="1" x14ac:dyDescent="0.25">
      <c r="A69" s="334" t="s">
        <v>432</v>
      </c>
      <c r="B69" s="334" t="s">
        <v>433</v>
      </c>
      <c r="C69" s="335">
        <v>241365.42</v>
      </c>
      <c r="D69" s="330" t="s">
        <v>37</v>
      </c>
      <c r="E69" s="335">
        <v>0</v>
      </c>
      <c r="F69" s="335">
        <v>0</v>
      </c>
      <c r="G69" s="335">
        <v>241365.42</v>
      </c>
      <c r="H69" s="330" t="s">
        <v>37</v>
      </c>
    </row>
    <row r="70" spans="1:8" ht="20.100000000000001" customHeight="1" x14ac:dyDescent="0.25">
      <c r="A70" s="334" t="s">
        <v>434</v>
      </c>
      <c r="B70" s="334" t="s">
        <v>435</v>
      </c>
      <c r="C70" s="335">
        <v>193965.52</v>
      </c>
      <c r="D70" s="330" t="s">
        <v>37</v>
      </c>
      <c r="E70" s="335">
        <v>0</v>
      </c>
      <c r="F70" s="335">
        <v>0</v>
      </c>
      <c r="G70" s="335">
        <v>193965.52</v>
      </c>
      <c r="H70" s="330" t="s">
        <v>37</v>
      </c>
    </row>
    <row r="71" spans="1:8" ht="20.100000000000001" customHeight="1" x14ac:dyDescent="0.25">
      <c r="A71" s="334" t="s">
        <v>436</v>
      </c>
      <c r="B71" s="334" t="s">
        <v>435</v>
      </c>
      <c r="C71" s="335">
        <v>193965.52</v>
      </c>
      <c r="D71" s="330" t="s">
        <v>37</v>
      </c>
      <c r="E71" s="335">
        <v>0</v>
      </c>
      <c r="F71" s="335">
        <v>0</v>
      </c>
      <c r="G71" s="335">
        <v>193965.52</v>
      </c>
      <c r="H71" s="330" t="s">
        <v>37</v>
      </c>
    </row>
    <row r="72" spans="1:8" ht="20.100000000000001" customHeight="1" x14ac:dyDescent="0.25">
      <c r="A72" s="330" t="s">
        <v>37</v>
      </c>
    </row>
    <row r="73" spans="1:8" ht="20.100000000000001" customHeight="1" x14ac:dyDescent="0.25">
      <c r="A73" s="328" t="s">
        <v>437</v>
      </c>
      <c r="B73" s="328" t="s">
        <v>438</v>
      </c>
      <c r="C73" s="333" t="s">
        <v>37</v>
      </c>
      <c r="D73" s="332">
        <v>277110.28000000003</v>
      </c>
      <c r="E73" s="332">
        <v>0</v>
      </c>
      <c r="F73" s="332">
        <v>0</v>
      </c>
      <c r="G73" s="333" t="s">
        <v>37</v>
      </c>
      <c r="H73" s="332">
        <v>277110.28000000003</v>
      </c>
    </row>
    <row r="74" spans="1:8" ht="20.100000000000001" customHeight="1" x14ac:dyDescent="0.25">
      <c r="A74" s="330" t="s">
        <v>37</v>
      </c>
    </row>
    <row r="75" spans="1:8" ht="20.100000000000001" customHeight="1" x14ac:dyDescent="0.25">
      <c r="A75" s="328" t="s">
        <v>439</v>
      </c>
      <c r="B75" s="328" t="s">
        <v>440</v>
      </c>
      <c r="C75" s="332">
        <v>346017.2</v>
      </c>
      <c r="D75" s="333" t="s">
        <v>37</v>
      </c>
      <c r="E75" s="332">
        <v>0</v>
      </c>
      <c r="F75" s="332">
        <v>0</v>
      </c>
      <c r="G75" s="332">
        <v>346017.2</v>
      </c>
      <c r="H75" s="333" t="s">
        <v>37</v>
      </c>
    </row>
    <row r="76" spans="1:8" ht="20.100000000000001" customHeight="1" x14ac:dyDescent="0.25">
      <c r="A76" s="334" t="s">
        <v>441</v>
      </c>
      <c r="B76" s="334" t="s">
        <v>442</v>
      </c>
      <c r="C76" s="335">
        <v>9900</v>
      </c>
      <c r="D76" s="330" t="s">
        <v>37</v>
      </c>
      <c r="E76" s="335">
        <v>0</v>
      </c>
      <c r="F76" s="335">
        <v>0</v>
      </c>
      <c r="G76" s="335">
        <v>9900</v>
      </c>
      <c r="H76" s="330" t="s">
        <v>37</v>
      </c>
    </row>
    <row r="77" spans="1:8" ht="20.100000000000001" customHeight="1" x14ac:dyDescent="0.25">
      <c r="A77" s="334" t="s">
        <v>443</v>
      </c>
      <c r="B77" s="334" t="s">
        <v>444</v>
      </c>
      <c r="C77" s="335">
        <v>14915</v>
      </c>
      <c r="D77" s="330" t="s">
        <v>37</v>
      </c>
      <c r="E77" s="335">
        <v>0</v>
      </c>
      <c r="F77" s="335">
        <v>0</v>
      </c>
      <c r="G77" s="335">
        <v>14915</v>
      </c>
      <c r="H77" s="330" t="s">
        <v>37</v>
      </c>
    </row>
    <row r="78" spans="1:8" ht="20.100000000000001" customHeight="1" x14ac:dyDescent="0.25">
      <c r="A78" s="334" t="s">
        <v>445</v>
      </c>
      <c r="B78" s="334" t="s">
        <v>446</v>
      </c>
      <c r="C78" s="335">
        <v>144725.19</v>
      </c>
      <c r="D78" s="330" t="s">
        <v>37</v>
      </c>
      <c r="E78" s="335">
        <v>0</v>
      </c>
      <c r="F78" s="335">
        <v>0</v>
      </c>
      <c r="G78" s="335">
        <v>144725.19</v>
      </c>
      <c r="H78" s="330" t="s">
        <v>37</v>
      </c>
    </row>
    <row r="79" spans="1:8" ht="20.100000000000001" customHeight="1" x14ac:dyDescent="0.25">
      <c r="A79" s="334" t="s">
        <v>447</v>
      </c>
      <c r="B79" s="334" t="s">
        <v>448</v>
      </c>
      <c r="C79" s="335">
        <v>93440.02</v>
      </c>
      <c r="D79" s="330" t="s">
        <v>37</v>
      </c>
      <c r="E79" s="335">
        <v>0</v>
      </c>
      <c r="F79" s="335">
        <v>0</v>
      </c>
      <c r="G79" s="335">
        <v>93440.02</v>
      </c>
      <c r="H79" s="330" t="s">
        <v>37</v>
      </c>
    </row>
    <row r="80" spans="1:8" ht="20.100000000000001" customHeight="1" x14ac:dyDescent="0.25">
      <c r="A80" s="334" t="s">
        <v>449</v>
      </c>
      <c r="B80" s="334" t="s">
        <v>450</v>
      </c>
      <c r="C80" s="335">
        <v>16512.27</v>
      </c>
      <c r="D80" s="330" t="s">
        <v>37</v>
      </c>
      <c r="E80" s="335">
        <v>0</v>
      </c>
      <c r="F80" s="335">
        <v>0</v>
      </c>
      <c r="G80" s="335">
        <v>16512.27</v>
      </c>
      <c r="H80" s="330" t="s">
        <v>37</v>
      </c>
    </row>
    <row r="81" spans="1:8" ht="20.100000000000001" customHeight="1" x14ac:dyDescent="0.25">
      <c r="A81" s="334" t="s">
        <v>451</v>
      </c>
      <c r="B81" s="334" t="s">
        <v>452</v>
      </c>
      <c r="C81" s="335">
        <v>22340.13</v>
      </c>
      <c r="D81" s="330" t="s">
        <v>37</v>
      </c>
      <c r="E81" s="335">
        <v>0</v>
      </c>
      <c r="F81" s="335">
        <v>0</v>
      </c>
      <c r="G81" s="335">
        <v>22340.13</v>
      </c>
      <c r="H81" s="330" t="s">
        <v>37</v>
      </c>
    </row>
    <row r="82" spans="1:8" ht="20.100000000000001" customHeight="1" x14ac:dyDescent="0.25">
      <c r="A82" s="334" t="s">
        <v>453</v>
      </c>
      <c r="B82" s="334" t="s">
        <v>454</v>
      </c>
      <c r="C82" s="335">
        <v>21987.18</v>
      </c>
      <c r="D82" s="330" t="s">
        <v>37</v>
      </c>
      <c r="E82" s="335">
        <v>0</v>
      </c>
      <c r="F82" s="335">
        <v>0</v>
      </c>
      <c r="G82" s="335">
        <v>21987.18</v>
      </c>
      <c r="H82" s="330" t="s">
        <v>37</v>
      </c>
    </row>
    <row r="83" spans="1:8" ht="20.100000000000001" customHeight="1" x14ac:dyDescent="0.25">
      <c r="A83" s="334" t="s">
        <v>455</v>
      </c>
      <c r="B83" s="334" t="s">
        <v>456</v>
      </c>
      <c r="C83" s="335">
        <v>22197.41</v>
      </c>
      <c r="D83" s="330" t="s">
        <v>37</v>
      </c>
      <c r="E83" s="335">
        <v>0</v>
      </c>
      <c r="F83" s="335">
        <v>0</v>
      </c>
      <c r="G83" s="335">
        <v>22197.41</v>
      </c>
      <c r="H83" s="330" t="s">
        <v>37</v>
      </c>
    </row>
    <row r="84" spans="1:8" ht="20.100000000000001" customHeight="1" x14ac:dyDescent="0.25">
      <c r="A84" s="330" t="s">
        <v>37</v>
      </c>
    </row>
    <row r="85" spans="1:8" ht="20.100000000000001" customHeight="1" x14ac:dyDescent="0.25">
      <c r="A85" s="328" t="s">
        <v>457</v>
      </c>
      <c r="B85" s="328" t="s">
        <v>458</v>
      </c>
      <c r="C85" s="333" t="s">
        <v>37</v>
      </c>
      <c r="D85" s="332">
        <v>172461.45</v>
      </c>
      <c r="E85" s="332">
        <v>0</v>
      </c>
      <c r="F85" s="332">
        <v>0</v>
      </c>
      <c r="G85" s="333" t="s">
        <v>37</v>
      </c>
      <c r="H85" s="332">
        <v>172461.45</v>
      </c>
    </row>
    <row r="86" spans="1:8" ht="20.100000000000001" customHeight="1" x14ac:dyDescent="0.25">
      <c r="A86" s="330" t="s">
        <v>37</v>
      </c>
    </row>
    <row r="87" spans="1:8" ht="20.100000000000001" customHeight="1" x14ac:dyDescent="0.25">
      <c r="A87" s="328" t="s">
        <v>459</v>
      </c>
      <c r="B87" s="328" t="s">
        <v>460</v>
      </c>
      <c r="C87" s="332">
        <v>89783.56</v>
      </c>
      <c r="D87" s="333" t="s">
        <v>37</v>
      </c>
      <c r="E87" s="332">
        <v>70.650000000000006</v>
      </c>
      <c r="F87" s="332">
        <v>0</v>
      </c>
      <c r="G87" s="332">
        <v>89854.21</v>
      </c>
      <c r="H87" s="333" t="s">
        <v>37</v>
      </c>
    </row>
    <row r="88" spans="1:8" ht="20.100000000000001" customHeight="1" x14ac:dyDescent="0.25">
      <c r="A88" s="334" t="s">
        <v>461</v>
      </c>
      <c r="B88" s="334" t="s">
        <v>462</v>
      </c>
      <c r="C88" s="335">
        <v>17801.560000000001</v>
      </c>
      <c r="D88" s="330" t="s">
        <v>37</v>
      </c>
      <c r="E88" s="335">
        <v>70.650000000000006</v>
      </c>
      <c r="F88" s="335">
        <v>0</v>
      </c>
      <c r="G88" s="335">
        <v>17872.21</v>
      </c>
      <c r="H88" s="330" t="s">
        <v>37</v>
      </c>
    </row>
    <row r="89" spans="1:8" ht="20.100000000000001" customHeight="1" x14ac:dyDescent="0.25">
      <c r="A89" s="334" t="s">
        <v>463</v>
      </c>
      <c r="B89" s="334" t="s">
        <v>464</v>
      </c>
      <c r="C89" s="335">
        <v>71982</v>
      </c>
      <c r="D89" s="330" t="s">
        <v>37</v>
      </c>
      <c r="E89" s="335">
        <v>0</v>
      </c>
      <c r="F89" s="335">
        <v>0</v>
      </c>
      <c r="G89" s="335">
        <v>71982</v>
      </c>
      <c r="H89" s="330" t="s">
        <v>37</v>
      </c>
    </row>
    <row r="90" spans="1:8" ht="20.100000000000001" customHeight="1" x14ac:dyDescent="0.25">
      <c r="A90" s="330" t="s">
        <v>37</v>
      </c>
    </row>
    <row r="91" spans="1:8" ht="20.100000000000001" customHeight="1" x14ac:dyDescent="0.25">
      <c r="A91" s="328" t="s">
        <v>465</v>
      </c>
      <c r="B91" s="328" t="s">
        <v>466</v>
      </c>
      <c r="C91" s="332">
        <v>13514</v>
      </c>
      <c r="D91" s="333" t="s">
        <v>37</v>
      </c>
      <c r="E91" s="332">
        <v>0</v>
      </c>
      <c r="F91" s="332">
        <v>0</v>
      </c>
      <c r="G91" s="332">
        <v>13514</v>
      </c>
      <c r="H91" s="333" t="s">
        <v>37</v>
      </c>
    </row>
    <row r="92" spans="1:8" ht="20.100000000000001" customHeight="1" x14ac:dyDescent="0.25">
      <c r="A92" s="334" t="s">
        <v>467</v>
      </c>
      <c r="B92" s="334" t="s">
        <v>468</v>
      </c>
      <c r="C92" s="335">
        <v>13514</v>
      </c>
      <c r="D92" s="330" t="s">
        <v>37</v>
      </c>
      <c r="E92" s="335">
        <v>0</v>
      </c>
      <c r="F92" s="335">
        <v>0</v>
      </c>
      <c r="G92" s="335">
        <v>13514</v>
      </c>
      <c r="H92" s="330" t="s">
        <v>37</v>
      </c>
    </row>
    <row r="93" spans="1:8" ht="20.100000000000001" customHeight="1" x14ac:dyDescent="0.25">
      <c r="A93" s="330" t="s">
        <v>37</v>
      </c>
    </row>
    <row r="94" spans="1:8" ht="20.100000000000001" customHeight="1" x14ac:dyDescent="0.25">
      <c r="A94" s="328" t="s">
        <v>469</v>
      </c>
      <c r="B94" s="328" t="s">
        <v>470</v>
      </c>
      <c r="C94" s="332">
        <v>2000</v>
      </c>
      <c r="D94" s="333" t="s">
        <v>37</v>
      </c>
      <c r="E94" s="332">
        <v>0</v>
      </c>
      <c r="F94" s="332">
        <v>0</v>
      </c>
      <c r="G94" s="332">
        <v>2000</v>
      </c>
      <c r="H94" s="333" t="s">
        <v>37</v>
      </c>
    </row>
    <row r="95" spans="1:8" ht="20.100000000000001" customHeight="1" x14ac:dyDescent="0.25">
      <c r="A95" s="334" t="s">
        <v>471</v>
      </c>
      <c r="B95" s="334" t="s">
        <v>472</v>
      </c>
      <c r="C95" s="335">
        <v>2000</v>
      </c>
      <c r="D95" s="330" t="s">
        <v>37</v>
      </c>
      <c r="E95" s="335">
        <v>0</v>
      </c>
      <c r="F95" s="335">
        <v>0</v>
      </c>
      <c r="G95" s="335">
        <v>2000</v>
      </c>
      <c r="H95" s="330" t="s">
        <v>37</v>
      </c>
    </row>
    <row r="96" spans="1:8" ht="20.100000000000001" customHeight="1" x14ac:dyDescent="0.25">
      <c r="A96" s="330" t="s">
        <v>37</v>
      </c>
    </row>
    <row r="97" spans="1:8" ht="20.100000000000001" customHeight="1" x14ac:dyDescent="0.25">
      <c r="A97" s="328" t="s">
        <v>473</v>
      </c>
      <c r="B97" s="328" t="s">
        <v>474</v>
      </c>
      <c r="C97" s="333" t="s">
        <v>37</v>
      </c>
      <c r="D97" s="332">
        <v>0</v>
      </c>
      <c r="E97" s="332">
        <v>1091098.6499999999</v>
      </c>
      <c r="F97" s="332">
        <v>1091098.6499999999</v>
      </c>
      <c r="G97" s="333" t="s">
        <v>37</v>
      </c>
      <c r="H97" s="332">
        <v>0</v>
      </c>
    </row>
    <row r="98" spans="1:8" ht="20.100000000000001" customHeight="1" x14ac:dyDescent="0.25">
      <c r="A98" s="334" t="s">
        <v>475</v>
      </c>
      <c r="B98" s="334" t="s">
        <v>374</v>
      </c>
      <c r="C98" s="330" t="s">
        <v>37</v>
      </c>
      <c r="D98" s="335">
        <v>0</v>
      </c>
      <c r="E98" s="335">
        <v>15896.12</v>
      </c>
      <c r="F98" s="335">
        <v>15896.12</v>
      </c>
      <c r="G98" s="330" t="s">
        <v>37</v>
      </c>
      <c r="H98" s="335">
        <v>0</v>
      </c>
    </row>
    <row r="99" spans="1:8" ht="20.100000000000001" customHeight="1" x14ac:dyDescent="0.25">
      <c r="A99" s="334" t="s">
        <v>476</v>
      </c>
      <c r="B99" s="334" t="s">
        <v>477</v>
      </c>
      <c r="C99" s="330" t="s">
        <v>37</v>
      </c>
      <c r="D99" s="335">
        <v>0</v>
      </c>
      <c r="E99" s="335">
        <v>10096.120000000001</v>
      </c>
      <c r="F99" s="335">
        <v>10096.120000000001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478</v>
      </c>
      <c r="B100" s="334" t="s">
        <v>479</v>
      </c>
      <c r="C100" s="330" t="s">
        <v>37</v>
      </c>
      <c r="D100" s="335">
        <v>0</v>
      </c>
      <c r="E100" s="335">
        <v>5800</v>
      </c>
      <c r="F100" s="335">
        <v>5800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490</v>
      </c>
      <c r="B101" s="334" t="s">
        <v>491</v>
      </c>
      <c r="C101" s="330" t="s">
        <v>37</v>
      </c>
      <c r="D101" s="335">
        <v>0</v>
      </c>
      <c r="E101" s="335">
        <v>3500</v>
      </c>
      <c r="F101" s="335">
        <v>3500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492</v>
      </c>
      <c r="B102" s="334" t="s">
        <v>493</v>
      </c>
      <c r="C102" s="330" t="s">
        <v>37</v>
      </c>
      <c r="D102" s="335">
        <v>0</v>
      </c>
      <c r="E102" s="335">
        <v>3500</v>
      </c>
      <c r="F102" s="335">
        <v>3500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945</v>
      </c>
      <c r="B103" s="334" t="s">
        <v>946</v>
      </c>
      <c r="C103" s="330" t="s">
        <v>37</v>
      </c>
      <c r="D103" s="335">
        <v>0</v>
      </c>
      <c r="E103" s="335">
        <v>280559.46000000002</v>
      </c>
      <c r="F103" s="335">
        <v>280559.46000000002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955</v>
      </c>
      <c r="B104" s="334" t="s">
        <v>956</v>
      </c>
      <c r="C104" s="330" t="s">
        <v>37</v>
      </c>
      <c r="D104" s="335">
        <v>0</v>
      </c>
      <c r="E104" s="335">
        <v>280559.46000000002</v>
      </c>
      <c r="F104" s="335">
        <v>280559.46000000002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502</v>
      </c>
      <c r="B105" s="334" t="s">
        <v>503</v>
      </c>
      <c r="C105" s="330" t="s">
        <v>37</v>
      </c>
      <c r="D105" s="335">
        <v>0</v>
      </c>
      <c r="E105" s="335">
        <v>448726.86</v>
      </c>
      <c r="F105" s="335">
        <v>448726.86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504</v>
      </c>
      <c r="B106" s="334" t="s">
        <v>505</v>
      </c>
      <c r="C106" s="330" t="s">
        <v>37</v>
      </c>
      <c r="D106" s="335">
        <v>0</v>
      </c>
      <c r="E106" s="335">
        <v>448726.86</v>
      </c>
      <c r="F106" s="335">
        <v>448726.86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512</v>
      </c>
      <c r="B107" s="334" t="s">
        <v>513</v>
      </c>
      <c r="C107" s="330" t="s">
        <v>37</v>
      </c>
      <c r="D107" s="335">
        <v>0</v>
      </c>
      <c r="E107" s="335">
        <v>72076.78</v>
      </c>
      <c r="F107" s="335">
        <v>72076.78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516</v>
      </c>
      <c r="B108" s="334" t="s">
        <v>517</v>
      </c>
      <c r="C108" s="330" t="s">
        <v>37</v>
      </c>
      <c r="D108" s="335">
        <v>0</v>
      </c>
      <c r="E108" s="335">
        <v>72076.78</v>
      </c>
      <c r="F108" s="335">
        <v>72076.78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532</v>
      </c>
      <c r="B109" s="334" t="s">
        <v>533</v>
      </c>
      <c r="C109" s="330" t="s">
        <v>37</v>
      </c>
      <c r="D109" s="335">
        <v>0</v>
      </c>
      <c r="E109" s="335">
        <v>70362.83</v>
      </c>
      <c r="F109" s="335">
        <v>70362.83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536</v>
      </c>
      <c r="B110" s="334" t="s">
        <v>537</v>
      </c>
      <c r="C110" s="330" t="s">
        <v>37</v>
      </c>
      <c r="D110" s="335">
        <v>0</v>
      </c>
      <c r="E110" s="335">
        <v>53940</v>
      </c>
      <c r="F110" s="335">
        <v>53940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994</v>
      </c>
      <c r="B111" s="334" t="s">
        <v>995</v>
      </c>
      <c r="C111" s="330" t="s">
        <v>37</v>
      </c>
      <c r="D111" s="335">
        <v>0</v>
      </c>
      <c r="E111" s="335">
        <v>16422.830000000002</v>
      </c>
      <c r="F111" s="335">
        <v>16422.830000000002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544</v>
      </c>
      <c r="B112" s="334" t="s">
        <v>364</v>
      </c>
      <c r="C112" s="330" t="s">
        <v>37</v>
      </c>
      <c r="D112" s="335">
        <v>0</v>
      </c>
      <c r="E112" s="335">
        <v>199976.6</v>
      </c>
      <c r="F112" s="335">
        <v>199976.6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545</v>
      </c>
      <c r="B113" s="334" t="s">
        <v>546</v>
      </c>
      <c r="C113" s="330" t="s">
        <v>37</v>
      </c>
      <c r="D113" s="335">
        <v>0</v>
      </c>
      <c r="E113" s="335">
        <v>199976.6</v>
      </c>
      <c r="F113" s="335">
        <v>199976.6</v>
      </c>
      <c r="G113" s="330" t="s">
        <v>37</v>
      </c>
      <c r="H113" s="335">
        <v>0</v>
      </c>
    </row>
    <row r="114" spans="1:8" ht="20.100000000000001" customHeight="1" x14ac:dyDescent="0.25">
      <c r="A114" s="330" t="s">
        <v>37</v>
      </c>
    </row>
    <row r="115" spans="1:8" ht="20.100000000000001" customHeight="1" x14ac:dyDescent="0.25">
      <c r="A115" s="328" t="s">
        <v>549</v>
      </c>
      <c r="B115" s="328" t="s">
        <v>550</v>
      </c>
      <c r="C115" s="333" t="s">
        <v>37</v>
      </c>
      <c r="D115" s="332">
        <v>0</v>
      </c>
      <c r="E115" s="332">
        <v>23545.46</v>
      </c>
      <c r="F115" s="332">
        <v>33545.46</v>
      </c>
      <c r="G115" s="333" t="s">
        <v>37</v>
      </c>
      <c r="H115" s="332">
        <v>10000</v>
      </c>
    </row>
    <row r="116" spans="1:8" ht="20.100000000000001" customHeight="1" x14ac:dyDescent="0.25">
      <c r="A116" s="334" t="s">
        <v>891</v>
      </c>
      <c r="B116" s="334" t="s">
        <v>491</v>
      </c>
      <c r="C116" s="330" t="s">
        <v>37</v>
      </c>
      <c r="D116" s="335">
        <v>0</v>
      </c>
      <c r="E116" s="335">
        <v>10545.46</v>
      </c>
      <c r="F116" s="335">
        <v>10545.46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892</v>
      </c>
      <c r="B117" s="334" t="s">
        <v>893</v>
      </c>
      <c r="C117" s="330" t="s">
        <v>37</v>
      </c>
      <c r="D117" s="335">
        <v>0</v>
      </c>
      <c r="E117" s="335">
        <v>10545.46</v>
      </c>
      <c r="F117" s="335">
        <v>10545.46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551</v>
      </c>
      <c r="B118" s="334" t="s">
        <v>552</v>
      </c>
      <c r="C118" s="330" t="s">
        <v>37</v>
      </c>
      <c r="D118" s="335">
        <v>0</v>
      </c>
      <c r="E118" s="335">
        <v>8000</v>
      </c>
      <c r="F118" s="335">
        <v>8000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553</v>
      </c>
      <c r="B119" s="334" t="s">
        <v>554</v>
      </c>
      <c r="C119" s="330" t="s">
        <v>37</v>
      </c>
      <c r="D119" s="335">
        <v>0</v>
      </c>
      <c r="E119" s="335">
        <v>8000</v>
      </c>
      <c r="F119" s="335">
        <v>8000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555</v>
      </c>
      <c r="B120" s="334" t="s">
        <v>556</v>
      </c>
      <c r="C120" s="330" t="s">
        <v>37</v>
      </c>
      <c r="D120" s="335">
        <v>0</v>
      </c>
      <c r="E120" s="335">
        <v>5000</v>
      </c>
      <c r="F120" s="335">
        <v>15000</v>
      </c>
      <c r="G120" s="330" t="s">
        <v>37</v>
      </c>
      <c r="H120" s="335">
        <v>10000</v>
      </c>
    </row>
    <row r="121" spans="1:8" ht="20.100000000000001" customHeight="1" x14ac:dyDescent="0.25">
      <c r="A121" s="334" t="s">
        <v>557</v>
      </c>
      <c r="B121" s="334" t="s">
        <v>558</v>
      </c>
      <c r="C121" s="330" t="s">
        <v>37</v>
      </c>
      <c r="D121" s="335">
        <v>0</v>
      </c>
      <c r="E121" s="335">
        <v>5000</v>
      </c>
      <c r="F121" s="335">
        <v>15000</v>
      </c>
      <c r="G121" s="330" t="s">
        <v>37</v>
      </c>
      <c r="H121" s="335">
        <v>10000</v>
      </c>
    </row>
    <row r="122" spans="1:8" ht="20.100000000000001" customHeight="1" x14ac:dyDescent="0.25">
      <c r="A122" s="330" t="s">
        <v>37</v>
      </c>
    </row>
    <row r="123" spans="1:8" ht="20.100000000000001" customHeight="1" x14ac:dyDescent="0.25">
      <c r="A123" s="328" t="s">
        <v>559</v>
      </c>
      <c r="B123" s="328" t="s">
        <v>560</v>
      </c>
      <c r="C123" s="333" t="s">
        <v>37</v>
      </c>
      <c r="D123" s="332">
        <v>0</v>
      </c>
      <c r="E123" s="332">
        <v>452501.49</v>
      </c>
      <c r="F123" s="332">
        <v>646674.49</v>
      </c>
      <c r="G123" s="333" t="s">
        <v>37</v>
      </c>
      <c r="H123" s="332">
        <v>194173</v>
      </c>
    </row>
    <row r="124" spans="1:8" ht="20.100000000000001" customHeight="1" x14ac:dyDescent="0.25">
      <c r="A124" s="334" t="s">
        <v>896</v>
      </c>
      <c r="B124" s="334" t="s">
        <v>491</v>
      </c>
      <c r="C124" s="330" t="s">
        <v>37</v>
      </c>
      <c r="D124" s="335">
        <v>0</v>
      </c>
      <c r="E124" s="335">
        <v>205501.49</v>
      </c>
      <c r="F124" s="335">
        <v>205501.49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897</v>
      </c>
      <c r="B125" s="334" t="s">
        <v>893</v>
      </c>
      <c r="C125" s="330" t="s">
        <v>37</v>
      </c>
      <c r="D125" s="335">
        <v>0</v>
      </c>
      <c r="E125" s="335">
        <v>205501.49</v>
      </c>
      <c r="F125" s="335">
        <v>205501.49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561</v>
      </c>
      <c r="B126" s="334" t="s">
        <v>552</v>
      </c>
      <c r="C126" s="330" t="s">
        <v>37</v>
      </c>
      <c r="D126" s="335">
        <v>0</v>
      </c>
      <c r="E126" s="335">
        <v>152000</v>
      </c>
      <c r="F126" s="335">
        <v>152000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562</v>
      </c>
      <c r="B127" s="334" t="s">
        <v>554</v>
      </c>
      <c r="C127" s="330" t="s">
        <v>37</v>
      </c>
      <c r="D127" s="335">
        <v>0</v>
      </c>
      <c r="E127" s="335">
        <v>152000</v>
      </c>
      <c r="F127" s="335">
        <v>152000</v>
      </c>
      <c r="G127" s="330" t="s">
        <v>37</v>
      </c>
      <c r="H127" s="335">
        <v>0</v>
      </c>
    </row>
    <row r="128" spans="1:8" ht="20.100000000000001" customHeight="1" x14ac:dyDescent="0.25">
      <c r="A128" s="334" t="s">
        <v>563</v>
      </c>
      <c r="B128" s="334" t="s">
        <v>556</v>
      </c>
      <c r="C128" s="330" t="s">
        <v>37</v>
      </c>
      <c r="D128" s="335">
        <v>0</v>
      </c>
      <c r="E128" s="335">
        <v>95000</v>
      </c>
      <c r="F128" s="335">
        <v>289173</v>
      </c>
      <c r="G128" s="330" t="s">
        <v>37</v>
      </c>
      <c r="H128" s="335">
        <v>194173</v>
      </c>
    </row>
    <row r="129" spans="1:8" ht="20.100000000000001" customHeight="1" x14ac:dyDescent="0.25">
      <c r="A129" s="334" t="s">
        <v>564</v>
      </c>
      <c r="B129" s="334" t="s">
        <v>558</v>
      </c>
      <c r="C129" s="330" t="s">
        <v>37</v>
      </c>
      <c r="D129" s="335">
        <v>0</v>
      </c>
      <c r="E129" s="335">
        <v>95000</v>
      </c>
      <c r="F129" s="335">
        <v>289173</v>
      </c>
      <c r="G129" s="330" t="s">
        <v>37</v>
      </c>
      <c r="H129" s="335">
        <v>194173</v>
      </c>
    </row>
    <row r="130" spans="1:8" ht="20.100000000000001" customHeight="1" x14ac:dyDescent="0.25">
      <c r="A130" s="330" t="s">
        <v>37</v>
      </c>
    </row>
    <row r="131" spans="1:8" ht="20.100000000000001" customHeight="1" x14ac:dyDescent="0.25">
      <c r="A131" s="328" t="s">
        <v>565</v>
      </c>
      <c r="B131" s="328" t="s">
        <v>566</v>
      </c>
      <c r="C131" s="333" t="s">
        <v>37</v>
      </c>
      <c r="D131" s="332">
        <v>1861.6</v>
      </c>
      <c r="E131" s="332">
        <v>26847</v>
      </c>
      <c r="F131" s="332">
        <v>26846.400000000001</v>
      </c>
      <c r="G131" s="333" t="s">
        <v>37</v>
      </c>
      <c r="H131" s="332">
        <v>1861</v>
      </c>
    </row>
    <row r="132" spans="1:8" ht="20.100000000000001" customHeight="1" x14ac:dyDescent="0.25">
      <c r="A132" s="334" t="s">
        <v>567</v>
      </c>
      <c r="B132" s="334" t="s">
        <v>568</v>
      </c>
      <c r="C132" s="330" t="s">
        <v>37</v>
      </c>
      <c r="D132" s="335">
        <v>1861.6</v>
      </c>
      <c r="E132" s="335">
        <v>26847</v>
      </c>
      <c r="F132" s="335">
        <v>26846.400000000001</v>
      </c>
      <c r="G132" s="330" t="s">
        <v>37</v>
      </c>
      <c r="H132" s="335">
        <v>1861</v>
      </c>
    </row>
    <row r="133" spans="1:8" ht="20.100000000000001" customHeight="1" x14ac:dyDescent="0.25">
      <c r="A133" s="330" t="s">
        <v>37</v>
      </c>
    </row>
    <row r="134" spans="1:8" ht="20.100000000000001" customHeight="1" x14ac:dyDescent="0.25">
      <c r="A134" s="328" t="s">
        <v>996</v>
      </c>
      <c r="B134" s="328" t="s">
        <v>769</v>
      </c>
      <c r="C134" s="333" t="s">
        <v>37</v>
      </c>
      <c r="D134" s="332">
        <v>15372.85</v>
      </c>
      <c r="E134" s="332">
        <v>15372.85</v>
      </c>
      <c r="F134" s="332">
        <v>0</v>
      </c>
      <c r="G134" s="333" t="s">
        <v>37</v>
      </c>
      <c r="H134" s="332">
        <v>0</v>
      </c>
    </row>
    <row r="135" spans="1:8" ht="20.100000000000001" customHeight="1" x14ac:dyDescent="0.25">
      <c r="A135" s="334" t="s">
        <v>997</v>
      </c>
      <c r="B135" s="334" t="s">
        <v>998</v>
      </c>
      <c r="C135" s="330" t="s">
        <v>37</v>
      </c>
      <c r="D135" s="335">
        <v>15372.85</v>
      </c>
      <c r="E135" s="335">
        <v>15372.85</v>
      </c>
      <c r="F135" s="335">
        <v>0</v>
      </c>
      <c r="G135" s="330" t="s">
        <v>37</v>
      </c>
      <c r="H135" s="335">
        <v>0</v>
      </c>
    </row>
    <row r="136" spans="1:8" ht="20.100000000000001" customHeight="1" x14ac:dyDescent="0.25">
      <c r="A136" s="330" t="s">
        <v>37</v>
      </c>
    </row>
    <row r="137" spans="1:8" ht="20.100000000000001" customHeight="1" x14ac:dyDescent="0.25">
      <c r="A137" s="328" t="s">
        <v>569</v>
      </c>
      <c r="B137" s="328" t="s">
        <v>570</v>
      </c>
      <c r="C137" s="333" t="s">
        <v>37</v>
      </c>
      <c r="D137" s="332">
        <v>0</v>
      </c>
      <c r="E137" s="332">
        <v>597728.51</v>
      </c>
      <c r="F137" s="332">
        <v>597728.51</v>
      </c>
      <c r="G137" s="333" t="s">
        <v>37</v>
      </c>
      <c r="H137" s="332">
        <v>0</v>
      </c>
    </row>
    <row r="138" spans="1:8" ht="20.100000000000001" customHeight="1" x14ac:dyDescent="0.25">
      <c r="A138" s="334" t="s">
        <v>571</v>
      </c>
      <c r="B138" s="334" t="s">
        <v>572</v>
      </c>
      <c r="C138" s="330" t="s">
        <v>37</v>
      </c>
      <c r="D138" s="335">
        <v>0</v>
      </c>
      <c r="E138" s="335">
        <v>597728.51</v>
      </c>
      <c r="F138" s="335">
        <v>597728.51</v>
      </c>
      <c r="G138" s="330" t="s">
        <v>37</v>
      </c>
      <c r="H138" s="335">
        <v>0</v>
      </c>
    </row>
    <row r="139" spans="1:8" ht="20.100000000000001" customHeight="1" x14ac:dyDescent="0.25">
      <c r="A139" s="330" t="s">
        <v>37</v>
      </c>
    </row>
    <row r="140" spans="1:8" ht="20.100000000000001" customHeight="1" x14ac:dyDescent="0.25">
      <c r="A140" s="328" t="s">
        <v>573</v>
      </c>
      <c r="B140" s="328" t="s">
        <v>574</v>
      </c>
      <c r="C140" s="333" t="s">
        <v>37</v>
      </c>
      <c r="D140" s="332">
        <v>150949.48000000001</v>
      </c>
      <c r="E140" s="332">
        <v>584361.84</v>
      </c>
      <c r="F140" s="332">
        <v>506520.73</v>
      </c>
      <c r="G140" s="333" t="s">
        <v>37</v>
      </c>
      <c r="H140" s="332">
        <v>73108.37</v>
      </c>
    </row>
    <row r="141" spans="1:8" ht="20.100000000000001" customHeight="1" x14ac:dyDescent="0.25">
      <c r="A141" s="334" t="s">
        <v>575</v>
      </c>
      <c r="B141" s="334" t="s">
        <v>576</v>
      </c>
      <c r="C141" s="330" t="s">
        <v>37</v>
      </c>
      <c r="D141" s="335">
        <v>150949.48000000001</v>
      </c>
      <c r="E141" s="335">
        <v>584361.84</v>
      </c>
      <c r="F141" s="335">
        <v>506520.73</v>
      </c>
      <c r="G141" s="330" t="s">
        <v>37</v>
      </c>
      <c r="H141" s="335">
        <v>73108.37</v>
      </c>
    </row>
    <row r="142" spans="1:8" ht="20.100000000000001" customHeight="1" x14ac:dyDescent="0.25">
      <c r="A142" s="330" t="s">
        <v>37</v>
      </c>
    </row>
    <row r="143" spans="1:8" ht="20.100000000000001" customHeight="1" x14ac:dyDescent="0.25">
      <c r="A143" s="328" t="s">
        <v>577</v>
      </c>
      <c r="B143" s="328" t="s">
        <v>578</v>
      </c>
      <c r="C143" s="333" t="s">
        <v>37</v>
      </c>
      <c r="D143" s="332">
        <v>25651.3</v>
      </c>
      <c r="E143" s="332">
        <v>296581.3</v>
      </c>
      <c r="F143" s="332">
        <v>460978.68</v>
      </c>
      <c r="G143" s="333" t="s">
        <v>37</v>
      </c>
      <c r="H143" s="332">
        <v>190048.68</v>
      </c>
    </row>
    <row r="144" spans="1:8" ht="20.100000000000001" customHeight="1" x14ac:dyDescent="0.25">
      <c r="A144" s="334" t="s">
        <v>579</v>
      </c>
      <c r="B144" s="334" t="s">
        <v>580</v>
      </c>
      <c r="C144" s="330" t="s">
        <v>37</v>
      </c>
      <c r="D144" s="335">
        <v>1611</v>
      </c>
      <c r="E144" s="335">
        <v>1611</v>
      </c>
      <c r="F144" s="335">
        <v>2761</v>
      </c>
      <c r="G144" s="330" t="s">
        <v>37</v>
      </c>
      <c r="H144" s="335">
        <v>2761</v>
      </c>
    </row>
    <row r="145" spans="1:8" ht="20.100000000000001" customHeight="1" x14ac:dyDescent="0.25">
      <c r="A145" s="334" t="s">
        <v>581</v>
      </c>
      <c r="B145" s="334" t="s">
        <v>582</v>
      </c>
      <c r="C145" s="330" t="s">
        <v>37</v>
      </c>
      <c r="D145" s="335">
        <v>5540</v>
      </c>
      <c r="E145" s="335">
        <v>5540</v>
      </c>
      <c r="F145" s="335">
        <v>0</v>
      </c>
      <c r="G145" s="330" t="s">
        <v>37</v>
      </c>
      <c r="H145" s="335">
        <v>0</v>
      </c>
    </row>
    <row r="146" spans="1:8" ht="20.100000000000001" customHeight="1" x14ac:dyDescent="0.25">
      <c r="A146" s="334" t="s">
        <v>583</v>
      </c>
      <c r="B146" s="334" t="s">
        <v>584</v>
      </c>
      <c r="C146" s="330" t="s">
        <v>37</v>
      </c>
      <c r="D146" s="335">
        <v>0</v>
      </c>
      <c r="E146" s="335">
        <v>270930</v>
      </c>
      <c r="F146" s="335">
        <v>451130</v>
      </c>
      <c r="G146" s="330" t="s">
        <v>37</v>
      </c>
      <c r="H146" s="335">
        <v>180200</v>
      </c>
    </row>
    <row r="147" spans="1:8" ht="20.100000000000001" customHeight="1" x14ac:dyDescent="0.25">
      <c r="A147" s="334" t="s">
        <v>585</v>
      </c>
      <c r="B147" s="334" t="s">
        <v>586</v>
      </c>
      <c r="C147" s="330" t="s">
        <v>37</v>
      </c>
      <c r="D147" s="335">
        <v>5909</v>
      </c>
      <c r="E147" s="335">
        <v>5909</v>
      </c>
      <c r="F147" s="335">
        <v>0</v>
      </c>
      <c r="G147" s="330" t="s">
        <v>37</v>
      </c>
      <c r="H147" s="335">
        <v>0</v>
      </c>
    </row>
    <row r="148" spans="1:8" ht="20.100000000000001" customHeight="1" x14ac:dyDescent="0.25">
      <c r="A148" s="334" t="s">
        <v>999</v>
      </c>
      <c r="B148" s="334" t="s">
        <v>1000</v>
      </c>
      <c r="C148" s="330" t="s">
        <v>37</v>
      </c>
      <c r="D148" s="335">
        <v>124</v>
      </c>
      <c r="E148" s="335">
        <v>124</v>
      </c>
      <c r="F148" s="335">
        <v>0</v>
      </c>
      <c r="G148" s="330" t="s">
        <v>37</v>
      </c>
      <c r="H148" s="335">
        <v>0</v>
      </c>
    </row>
    <row r="149" spans="1:8" ht="20.100000000000001" customHeight="1" x14ac:dyDescent="0.25">
      <c r="A149" s="334" t="s">
        <v>589</v>
      </c>
      <c r="B149" s="334" t="s">
        <v>590</v>
      </c>
      <c r="C149" s="330" t="s">
        <v>37</v>
      </c>
      <c r="D149" s="335">
        <v>4318.97</v>
      </c>
      <c r="E149" s="335">
        <v>4318.97</v>
      </c>
      <c r="F149" s="335">
        <v>5391.68</v>
      </c>
      <c r="G149" s="330" t="s">
        <v>37</v>
      </c>
      <c r="H149" s="335">
        <v>5391.68</v>
      </c>
    </row>
    <row r="150" spans="1:8" ht="20.100000000000001" customHeight="1" x14ac:dyDescent="0.25">
      <c r="A150" s="334" t="s">
        <v>591</v>
      </c>
      <c r="B150" s="334" t="s">
        <v>592</v>
      </c>
      <c r="C150" s="330" t="s">
        <v>37</v>
      </c>
      <c r="D150" s="335">
        <v>4318.97</v>
      </c>
      <c r="E150" s="335">
        <v>4318.97</v>
      </c>
      <c r="F150" s="335">
        <v>5391.68</v>
      </c>
      <c r="G150" s="330" t="s">
        <v>37</v>
      </c>
      <c r="H150" s="335">
        <v>5391.68</v>
      </c>
    </row>
    <row r="151" spans="1:8" ht="20.100000000000001" customHeight="1" x14ac:dyDescent="0.25">
      <c r="A151" s="334" t="s">
        <v>593</v>
      </c>
      <c r="B151" s="334" t="s">
        <v>594</v>
      </c>
      <c r="C151" s="330" t="s">
        <v>37</v>
      </c>
      <c r="D151" s="335">
        <v>2482.66</v>
      </c>
      <c r="E151" s="335">
        <v>2482.66</v>
      </c>
      <c r="F151" s="335">
        <v>0</v>
      </c>
      <c r="G151" s="330" t="s">
        <v>37</v>
      </c>
      <c r="H151" s="335">
        <v>0</v>
      </c>
    </row>
    <row r="152" spans="1:8" ht="20.100000000000001" customHeight="1" x14ac:dyDescent="0.25">
      <c r="A152" s="334" t="s">
        <v>595</v>
      </c>
      <c r="B152" s="334" t="s">
        <v>596</v>
      </c>
      <c r="C152" s="330" t="s">
        <v>37</v>
      </c>
      <c r="D152" s="335">
        <v>3205.6</v>
      </c>
      <c r="E152" s="335">
        <v>3205.6</v>
      </c>
      <c r="F152" s="335">
        <v>0</v>
      </c>
      <c r="G152" s="330" t="s">
        <v>37</v>
      </c>
      <c r="H152" s="335">
        <v>0</v>
      </c>
    </row>
    <row r="153" spans="1:8" ht="20.100000000000001" customHeight="1" x14ac:dyDescent="0.25">
      <c r="A153" s="334" t="s">
        <v>597</v>
      </c>
      <c r="B153" s="334" t="s">
        <v>598</v>
      </c>
      <c r="C153" s="330" t="s">
        <v>37</v>
      </c>
      <c r="D153" s="335">
        <v>993.07</v>
      </c>
      <c r="E153" s="335">
        <v>993.07</v>
      </c>
      <c r="F153" s="335">
        <v>0</v>
      </c>
      <c r="G153" s="330" t="s">
        <v>37</v>
      </c>
      <c r="H153" s="335">
        <v>0</v>
      </c>
    </row>
    <row r="154" spans="1:8" ht="20.100000000000001" customHeight="1" x14ac:dyDescent="0.25">
      <c r="A154" s="334" t="s">
        <v>599</v>
      </c>
      <c r="B154" s="334" t="s">
        <v>600</v>
      </c>
      <c r="C154" s="330" t="s">
        <v>37</v>
      </c>
      <c r="D154" s="335">
        <v>652</v>
      </c>
      <c r="E154" s="335">
        <v>652</v>
      </c>
      <c r="F154" s="335">
        <v>911</v>
      </c>
      <c r="G154" s="330" t="s">
        <v>37</v>
      </c>
      <c r="H154" s="335">
        <v>911</v>
      </c>
    </row>
    <row r="155" spans="1:8" ht="20.100000000000001" customHeight="1" x14ac:dyDescent="0.25">
      <c r="A155" s="334" t="s">
        <v>601</v>
      </c>
      <c r="B155" s="334" t="s">
        <v>602</v>
      </c>
      <c r="C155" s="330" t="s">
        <v>37</v>
      </c>
      <c r="D155" s="335">
        <v>652</v>
      </c>
      <c r="E155" s="335">
        <v>652</v>
      </c>
      <c r="F155" s="335">
        <v>911</v>
      </c>
      <c r="G155" s="330" t="s">
        <v>37</v>
      </c>
      <c r="H155" s="335">
        <v>911</v>
      </c>
    </row>
    <row r="156" spans="1:8" ht="20.100000000000001" customHeight="1" x14ac:dyDescent="0.25">
      <c r="A156" s="334" t="s">
        <v>603</v>
      </c>
      <c r="B156" s="334" t="s">
        <v>604</v>
      </c>
      <c r="C156" s="330" t="s">
        <v>37</v>
      </c>
      <c r="D156" s="335">
        <v>815</v>
      </c>
      <c r="E156" s="335">
        <v>815</v>
      </c>
      <c r="F156" s="335">
        <v>785</v>
      </c>
      <c r="G156" s="330" t="s">
        <v>37</v>
      </c>
      <c r="H156" s="335">
        <v>785</v>
      </c>
    </row>
    <row r="157" spans="1:8" ht="20.100000000000001" customHeight="1" x14ac:dyDescent="0.25">
      <c r="A157" s="330" t="s">
        <v>37</v>
      </c>
    </row>
    <row r="158" spans="1:8" ht="20.100000000000001" customHeight="1" x14ac:dyDescent="0.25">
      <c r="A158" s="328" t="s">
        <v>605</v>
      </c>
      <c r="B158" s="328" t="s">
        <v>606</v>
      </c>
      <c r="C158" s="333" t="s">
        <v>37</v>
      </c>
      <c r="D158" s="332">
        <v>20000</v>
      </c>
      <c r="E158" s="332">
        <v>0</v>
      </c>
      <c r="F158" s="332">
        <v>0</v>
      </c>
      <c r="G158" s="333" t="s">
        <v>37</v>
      </c>
      <c r="H158" s="332">
        <v>20000</v>
      </c>
    </row>
    <row r="159" spans="1:8" ht="20.100000000000001" customHeight="1" x14ac:dyDescent="0.25">
      <c r="A159" s="334" t="s">
        <v>607</v>
      </c>
      <c r="B159" s="334" t="s">
        <v>157</v>
      </c>
      <c r="C159" s="330" t="s">
        <v>37</v>
      </c>
      <c r="D159" s="335">
        <v>20000</v>
      </c>
      <c r="E159" s="335">
        <v>0</v>
      </c>
      <c r="F159" s="335">
        <v>0</v>
      </c>
      <c r="G159" s="330" t="s">
        <v>37</v>
      </c>
      <c r="H159" s="335">
        <v>20000</v>
      </c>
    </row>
    <row r="160" spans="1:8" ht="20.100000000000001" customHeight="1" x14ac:dyDescent="0.25">
      <c r="A160" s="330" t="s">
        <v>37</v>
      </c>
    </row>
    <row r="161" spans="1:8" ht="20.100000000000001" customHeight="1" x14ac:dyDescent="0.25">
      <c r="A161" s="328" t="s">
        <v>608</v>
      </c>
      <c r="B161" s="328" t="s">
        <v>609</v>
      </c>
      <c r="C161" s="333" t="s">
        <v>37</v>
      </c>
      <c r="D161" s="332">
        <v>11710411.380000001</v>
      </c>
      <c r="E161" s="332">
        <v>0</v>
      </c>
      <c r="F161" s="332">
        <v>0</v>
      </c>
      <c r="G161" s="333" t="s">
        <v>37</v>
      </c>
      <c r="H161" s="332">
        <v>11710411.380000001</v>
      </c>
    </row>
    <row r="162" spans="1:8" ht="20.100000000000001" customHeight="1" x14ac:dyDescent="0.25">
      <c r="A162" s="334" t="s">
        <v>610</v>
      </c>
      <c r="B162" s="334" t="s">
        <v>370</v>
      </c>
      <c r="C162" s="330" t="s">
        <v>37</v>
      </c>
      <c r="D162" s="335">
        <v>5740504.1799999997</v>
      </c>
      <c r="E162" s="335">
        <v>0</v>
      </c>
      <c r="F162" s="335">
        <v>0</v>
      </c>
      <c r="G162" s="330" t="s">
        <v>37</v>
      </c>
      <c r="H162" s="335">
        <v>5740504.1799999997</v>
      </c>
    </row>
    <row r="163" spans="1:8" ht="20.100000000000001" customHeight="1" x14ac:dyDescent="0.25">
      <c r="A163" s="334" t="s">
        <v>611</v>
      </c>
      <c r="B163" s="334" t="s">
        <v>612</v>
      </c>
      <c r="C163" s="330" t="s">
        <v>37</v>
      </c>
      <c r="D163" s="335">
        <v>5969907.2000000002</v>
      </c>
      <c r="E163" s="335">
        <v>0</v>
      </c>
      <c r="F163" s="335">
        <v>0</v>
      </c>
      <c r="G163" s="330" t="s">
        <v>37</v>
      </c>
      <c r="H163" s="335">
        <v>5969907.2000000002</v>
      </c>
    </row>
    <row r="164" spans="1:8" ht="20.100000000000001" customHeight="1" x14ac:dyDescent="0.25">
      <c r="A164" s="330" t="s">
        <v>37</v>
      </c>
    </row>
    <row r="165" spans="1:8" ht="20.100000000000001" customHeight="1" x14ac:dyDescent="0.25">
      <c r="A165" s="328" t="s">
        <v>613</v>
      </c>
      <c r="B165" s="328" t="s">
        <v>614</v>
      </c>
      <c r="C165" s="333" t="s">
        <v>37</v>
      </c>
      <c r="D165" s="336">
        <v>-10126585.16</v>
      </c>
      <c r="E165" s="332">
        <v>0</v>
      </c>
      <c r="F165" s="332">
        <v>0</v>
      </c>
      <c r="G165" s="333" t="s">
        <v>37</v>
      </c>
      <c r="H165" s="336">
        <v>-10126585.16</v>
      </c>
    </row>
    <row r="166" spans="1:8" ht="20.100000000000001" customHeight="1" x14ac:dyDescent="0.25">
      <c r="A166" s="334" t="s">
        <v>615</v>
      </c>
      <c r="B166" s="334" t="s">
        <v>616</v>
      </c>
      <c r="C166" s="330" t="s">
        <v>37</v>
      </c>
      <c r="D166" s="335">
        <v>1078192.92</v>
      </c>
      <c r="E166" s="335">
        <v>0</v>
      </c>
      <c r="F166" s="335">
        <v>0</v>
      </c>
      <c r="G166" s="330" t="s">
        <v>37</v>
      </c>
      <c r="H166" s="335">
        <v>1078192.92</v>
      </c>
    </row>
    <row r="167" spans="1:8" ht="20.100000000000001" customHeight="1" x14ac:dyDescent="0.25">
      <c r="A167" s="334" t="s">
        <v>617</v>
      </c>
      <c r="B167" s="334" t="s">
        <v>618</v>
      </c>
      <c r="C167" s="330" t="s">
        <v>37</v>
      </c>
      <c r="D167" s="337">
        <v>-1753288.06</v>
      </c>
      <c r="E167" s="335">
        <v>0</v>
      </c>
      <c r="F167" s="335">
        <v>0</v>
      </c>
      <c r="G167" s="330" t="s">
        <v>37</v>
      </c>
      <c r="H167" s="337">
        <v>-1753288.06</v>
      </c>
    </row>
    <row r="168" spans="1:8" ht="20.100000000000001" customHeight="1" x14ac:dyDescent="0.25">
      <c r="A168" s="334" t="s">
        <v>619</v>
      </c>
      <c r="B168" s="334" t="s">
        <v>620</v>
      </c>
      <c r="C168" s="330" t="s">
        <v>37</v>
      </c>
      <c r="D168" s="337">
        <v>-4596806.6500000004</v>
      </c>
      <c r="E168" s="335">
        <v>0</v>
      </c>
      <c r="F168" s="335">
        <v>0</v>
      </c>
      <c r="G168" s="330" t="s">
        <v>37</v>
      </c>
      <c r="H168" s="337">
        <v>-4596806.6500000004</v>
      </c>
    </row>
    <row r="169" spans="1:8" ht="20.100000000000001" customHeight="1" x14ac:dyDescent="0.25">
      <c r="A169" s="334" t="s">
        <v>621</v>
      </c>
      <c r="B169" s="334" t="s">
        <v>622</v>
      </c>
      <c r="C169" s="330" t="s">
        <v>37</v>
      </c>
      <c r="D169" s="337">
        <v>-2471106.06</v>
      </c>
      <c r="E169" s="335">
        <v>0</v>
      </c>
      <c r="F169" s="335">
        <v>0</v>
      </c>
      <c r="G169" s="330" t="s">
        <v>37</v>
      </c>
      <c r="H169" s="337">
        <v>-2471106.06</v>
      </c>
    </row>
    <row r="170" spans="1:8" ht="20.100000000000001" customHeight="1" x14ac:dyDescent="0.25">
      <c r="A170" s="334" t="s">
        <v>623</v>
      </c>
      <c r="B170" s="334" t="s">
        <v>624</v>
      </c>
      <c r="C170" s="330" t="s">
        <v>37</v>
      </c>
      <c r="D170" s="337">
        <v>-1781867.14</v>
      </c>
      <c r="E170" s="335">
        <v>0</v>
      </c>
      <c r="F170" s="335">
        <v>0</v>
      </c>
      <c r="G170" s="330" t="s">
        <v>37</v>
      </c>
      <c r="H170" s="337">
        <v>-1781867.14</v>
      </c>
    </row>
    <row r="171" spans="1:8" ht="20.100000000000001" customHeight="1" x14ac:dyDescent="0.25">
      <c r="A171" s="334" t="s">
        <v>625</v>
      </c>
      <c r="B171" s="334" t="s">
        <v>626</v>
      </c>
      <c r="C171" s="330" t="s">
        <v>37</v>
      </c>
      <c r="D171" s="337">
        <v>-408915.19</v>
      </c>
      <c r="E171" s="335">
        <v>0</v>
      </c>
      <c r="F171" s="335">
        <v>0</v>
      </c>
      <c r="G171" s="330" t="s">
        <v>37</v>
      </c>
      <c r="H171" s="337">
        <v>-408915.19</v>
      </c>
    </row>
    <row r="172" spans="1:8" ht="20.100000000000001" customHeight="1" x14ac:dyDescent="0.25">
      <c r="A172" s="334" t="s">
        <v>627</v>
      </c>
      <c r="B172" s="334" t="s">
        <v>628</v>
      </c>
      <c r="C172" s="330" t="s">
        <v>37</v>
      </c>
      <c r="D172" s="335">
        <v>1032072.48</v>
      </c>
      <c r="E172" s="335">
        <v>0</v>
      </c>
      <c r="F172" s="335">
        <v>0</v>
      </c>
      <c r="G172" s="330" t="s">
        <v>37</v>
      </c>
      <c r="H172" s="335">
        <v>1032072.48</v>
      </c>
    </row>
    <row r="173" spans="1:8" ht="20.100000000000001" customHeight="1" x14ac:dyDescent="0.25">
      <c r="A173" s="334" t="s">
        <v>629</v>
      </c>
      <c r="B173" s="334" t="s">
        <v>630</v>
      </c>
      <c r="C173" s="330" t="s">
        <v>37</v>
      </c>
      <c r="D173" s="337">
        <v>-1224867.46</v>
      </c>
      <c r="E173" s="335">
        <v>0</v>
      </c>
      <c r="F173" s="335">
        <v>0</v>
      </c>
      <c r="G173" s="330" t="s">
        <v>37</v>
      </c>
      <c r="H173" s="337">
        <v>-1224867.46</v>
      </c>
    </row>
    <row r="174" spans="1:8" ht="20.100000000000001" customHeight="1" x14ac:dyDescent="0.25">
      <c r="A174" s="330" t="s">
        <v>37</v>
      </c>
    </row>
    <row r="175" spans="1:8" ht="20.100000000000001" customHeight="1" x14ac:dyDescent="0.25">
      <c r="A175" s="328" t="s">
        <v>631</v>
      </c>
      <c r="B175" s="328" t="s">
        <v>632</v>
      </c>
      <c r="C175" s="333" t="s">
        <v>37</v>
      </c>
      <c r="D175" s="332">
        <v>14974668.550000001</v>
      </c>
      <c r="E175" s="332">
        <v>0</v>
      </c>
      <c r="F175" s="332">
        <v>3165754.58</v>
      </c>
      <c r="G175" s="333" t="s">
        <v>37</v>
      </c>
      <c r="H175" s="332">
        <v>18140423.129999999</v>
      </c>
    </row>
    <row r="176" spans="1:8" ht="20.100000000000001" customHeight="1" x14ac:dyDescent="0.25">
      <c r="A176" s="334" t="s">
        <v>633</v>
      </c>
      <c r="B176" s="334" t="s">
        <v>634</v>
      </c>
      <c r="C176" s="330" t="s">
        <v>37</v>
      </c>
      <c r="D176" s="335">
        <v>14974668.550000001</v>
      </c>
      <c r="E176" s="335">
        <v>0</v>
      </c>
      <c r="F176" s="335">
        <v>3165754.58</v>
      </c>
      <c r="G176" s="330" t="s">
        <v>37</v>
      </c>
      <c r="H176" s="335">
        <v>18140423.129999999</v>
      </c>
    </row>
    <row r="177" spans="1:8" ht="20.100000000000001" customHeight="1" x14ac:dyDescent="0.25">
      <c r="A177" s="334" t="s">
        <v>635</v>
      </c>
      <c r="B177" s="334" t="s">
        <v>636</v>
      </c>
      <c r="C177" s="330" t="s">
        <v>37</v>
      </c>
      <c r="D177" s="335">
        <v>12192366.050000001</v>
      </c>
      <c r="E177" s="335">
        <v>0</v>
      </c>
      <c r="F177" s="335">
        <v>191599.58</v>
      </c>
      <c r="G177" s="330" t="s">
        <v>37</v>
      </c>
      <c r="H177" s="335">
        <v>12383965.630000001</v>
      </c>
    </row>
    <row r="178" spans="1:8" ht="20.100000000000001" customHeight="1" x14ac:dyDescent="0.25">
      <c r="A178" s="334" t="s">
        <v>637</v>
      </c>
      <c r="B178" s="334" t="s">
        <v>638</v>
      </c>
      <c r="C178" s="330" t="s">
        <v>37</v>
      </c>
      <c r="D178" s="335">
        <v>1975090.06</v>
      </c>
      <c r="E178" s="335">
        <v>0</v>
      </c>
      <c r="F178" s="335">
        <v>2974155</v>
      </c>
      <c r="G178" s="330" t="s">
        <v>37</v>
      </c>
      <c r="H178" s="335">
        <v>4949245.0599999996</v>
      </c>
    </row>
    <row r="179" spans="1:8" ht="20.100000000000001" customHeight="1" x14ac:dyDescent="0.25">
      <c r="A179" s="334" t="s">
        <v>639</v>
      </c>
      <c r="B179" s="334" t="s">
        <v>640</v>
      </c>
      <c r="C179" s="330" t="s">
        <v>37</v>
      </c>
      <c r="D179" s="335">
        <v>264595.78999999998</v>
      </c>
      <c r="E179" s="335">
        <v>0</v>
      </c>
      <c r="F179" s="335">
        <v>0</v>
      </c>
      <c r="G179" s="330" t="s">
        <v>37</v>
      </c>
      <c r="H179" s="335">
        <v>264595.78999999998</v>
      </c>
    </row>
    <row r="180" spans="1:8" ht="20.100000000000001" customHeight="1" x14ac:dyDescent="0.25">
      <c r="A180" s="334" t="s">
        <v>641</v>
      </c>
      <c r="B180" s="334" t="s">
        <v>642</v>
      </c>
      <c r="C180" s="330" t="s">
        <v>37</v>
      </c>
      <c r="D180" s="335">
        <v>57657.22</v>
      </c>
      <c r="E180" s="335">
        <v>0</v>
      </c>
      <c r="F180" s="335">
        <v>0</v>
      </c>
      <c r="G180" s="330" t="s">
        <v>37</v>
      </c>
      <c r="H180" s="335">
        <v>57657.22</v>
      </c>
    </row>
    <row r="181" spans="1:8" ht="20.100000000000001" customHeight="1" x14ac:dyDescent="0.25">
      <c r="A181" s="334" t="s">
        <v>643</v>
      </c>
      <c r="B181" s="334" t="s">
        <v>644</v>
      </c>
      <c r="C181" s="330" t="s">
        <v>37</v>
      </c>
      <c r="D181" s="335">
        <v>484959.43</v>
      </c>
      <c r="E181" s="335">
        <v>0</v>
      </c>
      <c r="F181" s="335">
        <v>0</v>
      </c>
      <c r="G181" s="330" t="s">
        <v>37</v>
      </c>
      <c r="H181" s="335">
        <v>484959.43</v>
      </c>
    </row>
    <row r="182" spans="1:8" ht="20.100000000000001" customHeight="1" x14ac:dyDescent="0.25">
      <c r="A182" s="330" t="s">
        <v>37</v>
      </c>
    </row>
    <row r="183" spans="1:8" ht="20.100000000000001" customHeight="1" x14ac:dyDescent="0.25">
      <c r="A183" s="328" t="s">
        <v>645</v>
      </c>
      <c r="B183" s="328" t="s">
        <v>5</v>
      </c>
      <c r="C183" s="333" t="s">
        <v>37</v>
      </c>
      <c r="D183" s="332">
        <v>508891.39</v>
      </c>
      <c r="E183" s="332">
        <v>0</v>
      </c>
      <c r="F183" s="332">
        <v>103850.63</v>
      </c>
      <c r="G183" s="333" t="s">
        <v>37</v>
      </c>
      <c r="H183" s="332">
        <v>612742.02</v>
      </c>
    </row>
    <row r="184" spans="1:8" ht="20.100000000000001" customHeight="1" x14ac:dyDescent="0.25">
      <c r="A184" s="334" t="s">
        <v>646</v>
      </c>
      <c r="B184" s="334" t="s">
        <v>647</v>
      </c>
      <c r="C184" s="330" t="s">
        <v>37</v>
      </c>
      <c r="D184" s="335">
        <v>4082.39</v>
      </c>
      <c r="E184" s="335">
        <v>0</v>
      </c>
      <c r="F184" s="335">
        <v>144.99</v>
      </c>
      <c r="G184" s="330" t="s">
        <v>37</v>
      </c>
      <c r="H184" s="335">
        <v>4227.38</v>
      </c>
    </row>
    <row r="185" spans="1:8" ht="20.100000000000001" customHeight="1" x14ac:dyDescent="0.25">
      <c r="A185" s="334" t="s">
        <v>648</v>
      </c>
      <c r="B185" s="334" t="s">
        <v>649</v>
      </c>
      <c r="C185" s="330" t="s">
        <v>37</v>
      </c>
      <c r="D185" s="335">
        <v>0.33</v>
      </c>
      <c r="E185" s="335">
        <v>0</v>
      </c>
      <c r="F185" s="335">
        <v>0</v>
      </c>
      <c r="G185" s="330" t="s">
        <v>37</v>
      </c>
      <c r="H185" s="335">
        <v>0.33</v>
      </c>
    </row>
    <row r="186" spans="1:8" ht="20.100000000000001" customHeight="1" x14ac:dyDescent="0.25">
      <c r="A186" s="334" t="s">
        <v>650</v>
      </c>
      <c r="B186" s="334" t="s">
        <v>158</v>
      </c>
      <c r="C186" s="330" t="s">
        <v>37</v>
      </c>
      <c r="D186" s="335">
        <v>504808.67</v>
      </c>
      <c r="E186" s="335">
        <v>0</v>
      </c>
      <c r="F186" s="335">
        <v>103705.64</v>
      </c>
      <c r="G186" s="330" t="s">
        <v>37</v>
      </c>
      <c r="H186" s="335">
        <v>608514.31000000006</v>
      </c>
    </row>
    <row r="187" spans="1:8" ht="20.100000000000001" customHeight="1" x14ac:dyDescent="0.25">
      <c r="A187" s="330" t="s">
        <v>37</v>
      </c>
    </row>
    <row r="188" spans="1:8" ht="20.100000000000001" customHeight="1" x14ac:dyDescent="0.25">
      <c r="A188" s="328" t="s">
        <v>651</v>
      </c>
      <c r="B188" s="328" t="s">
        <v>652</v>
      </c>
      <c r="C188" s="332">
        <v>1190062.32</v>
      </c>
      <c r="D188" s="333" t="s">
        <v>37</v>
      </c>
      <c r="E188" s="332">
        <v>0</v>
      </c>
      <c r="F188" s="332">
        <v>0</v>
      </c>
      <c r="G188" s="332">
        <v>1190062.32</v>
      </c>
      <c r="H188" s="333" t="s">
        <v>37</v>
      </c>
    </row>
    <row r="189" spans="1:8" ht="20.100000000000001" customHeight="1" x14ac:dyDescent="0.25">
      <c r="A189" s="334" t="s">
        <v>653</v>
      </c>
      <c r="B189" s="334" t="s">
        <v>654</v>
      </c>
      <c r="C189" s="335">
        <v>533500</v>
      </c>
      <c r="D189" s="330" t="s">
        <v>37</v>
      </c>
      <c r="E189" s="335">
        <v>0</v>
      </c>
      <c r="F189" s="335">
        <v>0</v>
      </c>
      <c r="G189" s="335">
        <v>533500</v>
      </c>
      <c r="H189" s="330" t="s">
        <v>37</v>
      </c>
    </row>
    <row r="190" spans="1:8" ht="20.100000000000001" customHeight="1" x14ac:dyDescent="0.25">
      <c r="A190" s="334" t="s">
        <v>655</v>
      </c>
      <c r="B190" s="334" t="s">
        <v>656</v>
      </c>
      <c r="C190" s="335">
        <v>656562.31999999995</v>
      </c>
      <c r="D190" s="330" t="s">
        <v>37</v>
      </c>
      <c r="E190" s="335">
        <v>0</v>
      </c>
      <c r="F190" s="335">
        <v>0</v>
      </c>
      <c r="G190" s="335">
        <v>656562.31999999995</v>
      </c>
      <c r="H190" s="330" t="s">
        <v>37</v>
      </c>
    </row>
    <row r="191" spans="1:8" ht="20.100000000000001" customHeight="1" x14ac:dyDescent="0.25">
      <c r="A191" s="330" t="s">
        <v>37</v>
      </c>
    </row>
    <row r="192" spans="1:8" ht="20.100000000000001" customHeight="1" x14ac:dyDescent="0.25">
      <c r="A192" s="328" t="s">
        <v>657</v>
      </c>
      <c r="B192" s="328" t="s">
        <v>658</v>
      </c>
      <c r="C192" s="332">
        <v>8671074.8599999994</v>
      </c>
      <c r="D192" s="333" t="s">
        <v>37</v>
      </c>
      <c r="E192" s="332">
        <v>876943.14</v>
      </c>
      <c r="F192" s="332">
        <v>0</v>
      </c>
      <c r="G192" s="332">
        <v>9548018</v>
      </c>
      <c r="H192" s="333" t="s">
        <v>37</v>
      </c>
    </row>
    <row r="193" spans="1:8" ht="20.100000000000001" customHeight="1" x14ac:dyDescent="0.25">
      <c r="A193" s="334" t="s">
        <v>659</v>
      </c>
      <c r="B193" s="334" t="s">
        <v>660</v>
      </c>
      <c r="C193" s="335">
        <v>552600</v>
      </c>
      <c r="D193" s="330" t="s">
        <v>37</v>
      </c>
      <c r="E193" s="335">
        <v>46500</v>
      </c>
      <c r="F193" s="335">
        <v>0</v>
      </c>
      <c r="G193" s="335">
        <v>599100</v>
      </c>
      <c r="H193" s="330" t="s">
        <v>37</v>
      </c>
    </row>
    <row r="194" spans="1:8" ht="20.100000000000001" customHeight="1" x14ac:dyDescent="0.25">
      <c r="A194" s="334" t="s">
        <v>661</v>
      </c>
      <c r="B194" s="334" t="s">
        <v>662</v>
      </c>
      <c r="C194" s="335">
        <v>202101.79</v>
      </c>
      <c r="D194" s="330" t="s">
        <v>37</v>
      </c>
      <c r="E194" s="335">
        <v>0</v>
      </c>
      <c r="F194" s="335">
        <v>0</v>
      </c>
      <c r="G194" s="335">
        <v>202101.79</v>
      </c>
      <c r="H194" s="330" t="s">
        <v>37</v>
      </c>
    </row>
    <row r="195" spans="1:8" ht="20.100000000000001" customHeight="1" x14ac:dyDescent="0.25">
      <c r="A195" s="334" t="s">
        <v>663</v>
      </c>
      <c r="B195" s="334" t="s">
        <v>664</v>
      </c>
      <c r="C195" s="335">
        <v>34913.800000000003</v>
      </c>
      <c r="D195" s="330" t="s">
        <v>37</v>
      </c>
      <c r="E195" s="335">
        <v>2999.03</v>
      </c>
      <c r="F195" s="335">
        <v>0</v>
      </c>
      <c r="G195" s="335">
        <v>37912.83</v>
      </c>
      <c r="H195" s="330" t="s">
        <v>37</v>
      </c>
    </row>
    <row r="196" spans="1:8" ht="20.100000000000001" customHeight="1" x14ac:dyDescent="0.25">
      <c r="A196" s="334" t="s">
        <v>665</v>
      </c>
      <c r="B196" s="334" t="s">
        <v>666</v>
      </c>
      <c r="C196" s="335">
        <v>542397.78</v>
      </c>
      <c r="D196" s="330" t="s">
        <v>37</v>
      </c>
      <c r="E196" s="335">
        <v>0</v>
      </c>
      <c r="F196" s="335">
        <v>0</v>
      </c>
      <c r="G196" s="335">
        <v>542397.78</v>
      </c>
      <c r="H196" s="330" t="s">
        <v>37</v>
      </c>
    </row>
    <row r="197" spans="1:8" ht="20.100000000000001" customHeight="1" x14ac:dyDescent="0.25">
      <c r="A197" s="334" t="s">
        <v>667</v>
      </c>
      <c r="B197" s="334" t="s">
        <v>668</v>
      </c>
      <c r="C197" s="335">
        <v>438949.5</v>
      </c>
      <c r="D197" s="330" t="s">
        <v>37</v>
      </c>
      <c r="E197" s="335">
        <v>0</v>
      </c>
      <c r="F197" s="335">
        <v>0</v>
      </c>
      <c r="G197" s="335">
        <v>438949.5</v>
      </c>
      <c r="H197" s="330" t="s">
        <v>37</v>
      </c>
    </row>
    <row r="198" spans="1:8" ht="20.100000000000001" customHeight="1" x14ac:dyDescent="0.25">
      <c r="A198" s="334" t="s">
        <v>669</v>
      </c>
      <c r="B198" s="334" t="s">
        <v>670</v>
      </c>
      <c r="C198" s="335">
        <v>103448.28</v>
      </c>
      <c r="D198" s="330" t="s">
        <v>37</v>
      </c>
      <c r="E198" s="335">
        <v>0</v>
      </c>
      <c r="F198" s="335">
        <v>0</v>
      </c>
      <c r="G198" s="335">
        <v>103448.28</v>
      </c>
      <c r="H198" s="330" t="s">
        <v>37</v>
      </c>
    </row>
    <row r="199" spans="1:8" ht="20.100000000000001" customHeight="1" x14ac:dyDescent="0.25">
      <c r="A199" s="334" t="s">
        <v>671</v>
      </c>
      <c r="B199" s="334" t="s">
        <v>672</v>
      </c>
      <c r="C199" s="335">
        <v>20682.41</v>
      </c>
      <c r="D199" s="330" t="s">
        <v>37</v>
      </c>
      <c r="E199" s="335">
        <v>0</v>
      </c>
      <c r="F199" s="335">
        <v>0</v>
      </c>
      <c r="G199" s="335">
        <v>20682.41</v>
      </c>
      <c r="H199" s="330" t="s">
        <v>37</v>
      </c>
    </row>
    <row r="200" spans="1:8" ht="20.100000000000001" customHeight="1" x14ac:dyDescent="0.25">
      <c r="A200" s="334" t="s">
        <v>673</v>
      </c>
      <c r="B200" s="334" t="s">
        <v>674</v>
      </c>
      <c r="C200" s="335">
        <v>338440.18</v>
      </c>
      <c r="D200" s="330" t="s">
        <v>37</v>
      </c>
      <c r="E200" s="335">
        <v>67812.009999999995</v>
      </c>
      <c r="F200" s="335">
        <v>0</v>
      </c>
      <c r="G200" s="335">
        <v>406252.19</v>
      </c>
      <c r="H200" s="330" t="s">
        <v>37</v>
      </c>
    </row>
    <row r="201" spans="1:8" ht="20.100000000000001" customHeight="1" x14ac:dyDescent="0.25">
      <c r="A201" s="334" t="s">
        <v>675</v>
      </c>
      <c r="B201" s="334" t="s">
        <v>668</v>
      </c>
      <c r="C201" s="335">
        <v>310035.01</v>
      </c>
      <c r="D201" s="330" t="s">
        <v>37</v>
      </c>
      <c r="E201" s="335">
        <v>62812.01</v>
      </c>
      <c r="F201" s="335">
        <v>0</v>
      </c>
      <c r="G201" s="335">
        <v>372847.02</v>
      </c>
      <c r="H201" s="330" t="s">
        <v>37</v>
      </c>
    </row>
    <row r="202" spans="1:8" ht="20.100000000000001" customHeight="1" x14ac:dyDescent="0.25">
      <c r="A202" s="334" t="s">
        <v>676</v>
      </c>
      <c r="B202" s="334" t="s">
        <v>670</v>
      </c>
      <c r="C202" s="335">
        <v>28405.17</v>
      </c>
      <c r="D202" s="330" t="s">
        <v>37</v>
      </c>
      <c r="E202" s="335">
        <v>5000</v>
      </c>
      <c r="F202" s="335">
        <v>0</v>
      </c>
      <c r="G202" s="335">
        <v>33405.17</v>
      </c>
      <c r="H202" s="330" t="s">
        <v>37</v>
      </c>
    </row>
    <row r="203" spans="1:8" ht="20.100000000000001" customHeight="1" x14ac:dyDescent="0.25">
      <c r="A203" s="334" t="s">
        <v>679</v>
      </c>
      <c r="B203" s="334" t="s">
        <v>680</v>
      </c>
      <c r="C203" s="335">
        <v>3522.15</v>
      </c>
      <c r="D203" s="330" t="s">
        <v>37</v>
      </c>
      <c r="E203" s="335">
        <v>0</v>
      </c>
      <c r="F203" s="335">
        <v>0</v>
      </c>
      <c r="G203" s="335">
        <v>3522.15</v>
      </c>
      <c r="H203" s="330" t="s">
        <v>37</v>
      </c>
    </row>
    <row r="204" spans="1:8" ht="20.100000000000001" customHeight="1" x14ac:dyDescent="0.25">
      <c r="A204" s="334" t="s">
        <v>681</v>
      </c>
      <c r="B204" s="334" t="s">
        <v>682</v>
      </c>
      <c r="C204" s="335">
        <v>30159.61</v>
      </c>
      <c r="D204" s="330" t="s">
        <v>37</v>
      </c>
      <c r="E204" s="335">
        <v>14157.61</v>
      </c>
      <c r="F204" s="335">
        <v>0</v>
      </c>
      <c r="G204" s="335">
        <v>44317.22</v>
      </c>
      <c r="H204" s="330" t="s">
        <v>37</v>
      </c>
    </row>
    <row r="205" spans="1:8" ht="20.100000000000001" customHeight="1" x14ac:dyDescent="0.25">
      <c r="A205" s="334" t="s">
        <v>683</v>
      </c>
      <c r="B205" s="334" t="s">
        <v>684</v>
      </c>
      <c r="C205" s="335">
        <v>917560.97</v>
      </c>
      <c r="D205" s="330" t="s">
        <v>37</v>
      </c>
      <c r="E205" s="335">
        <v>186247.37</v>
      </c>
      <c r="F205" s="335">
        <v>0</v>
      </c>
      <c r="G205" s="335">
        <v>1103808.3400000001</v>
      </c>
      <c r="H205" s="330" t="s">
        <v>37</v>
      </c>
    </row>
    <row r="206" spans="1:8" ht="20.100000000000001" customHeight="1" x14ac:dyDescent="0.25">
      <c r="A206" s="334" t="s">
        <v>685</v>
      </c>
      <c r="B206" s="334" t="s">
        <v>686</v>
      </c>
      <c r="C206" s="335">
        <v>11344.62</v>
      </c>
      <c r="D206" s="330" t="s">
        <v>37</v>
      </c>
      <c r="E206" s="335">
        <v>0</v>
      </c>
      <c r="F206" s="335">
        <v>0</v>
      </c>
      <c r="G206" s="335">
        <v>11344.62</v>
      </c>
      <c r="H206" s="330" t="s">
        <v>37</v>
      </c>
    </row>
    <row r="207" spans="1:8" ht="20.100000000000001" customHeight="1" x14ac:dyDescent="0.25">
      <c r="A207" s="334" t="s">
        <v>687</v>
      </c>
      <c r="B207" s="334" t="s">
        <v>688</v>
      </c>
      <c r="C207" s="335">
        <v>27226.720000000001</v>
      </c>
      <c r="D207" s="330" t="s">
        <v>37</v>
      </c>
      <c r="E207" s="335">
        <v>0</v>
      </c>
      <c r="F207" s="335">
        <v>0</v>
      </c>
      <c r="G207" s="335">
        <v>27226.720000000001</v>
      </c>
      <c r="H207" s="330" t="s">
        <v>37</v>
      </c>
    </row>
    <row r="208" spans="1:8" ht="20.100000000000001" customHeight="1" x14ac:dyDescent="0.25">
      <c r="A208" s="334" t="s">
        <v>689</v>
      </c>
      <c r="B208" s="334" t="s">
        <v>690</v>
      </c>
      <c r="C208" s="335">
        <v>375822.56</v>
      </c>
      <c r="D208" s="330" t="s">
        <v>37</v>
      </c>
      <c r="E208" s="335">
        <v>0</v>
      </c>
      <c r="F208" s="335">
        <v>0</v>
      </c>
      <c r="G208" s="335">
        <v>375822.56</v>
      </c>
      <c r="H208" s="330" t="s">
        <v>37</v>
      </c>
    </row>
    <row r="209" spans="1:8" ht="20.100000000000001" customHeight="1" x14ac:dyDescent="0.25">
      <c r="A209" s="334" t="s">
        <v>693</v>
      </c>
      <c r="B209" s="334" t="s">
        <v>694</v>
      </c>
      <c r="C209" s="335">
        <v>139375</v>
      </c>
      <c r="D209" s="330" t="s">
        <v>37</v>
      </c>
      <c r="E209" s="335">
        <v>0</v>
      </c>
      <c r="F209" s="335">
        <v>0</v>
      </c>
      <c r="G209" s="335">
        <v>139375</v>
      </c>
      <c r="H209" s="330" t="s">
        <v>37</v>
      </c>
    </row>
    <row r="210" spans="1:8" ht="20.100000000000001" customHeight="1" x14ac:dyDescent="0.25">
      <c r="A210" s="334" t="s">
        <v>695</v>
      </c>
      <c r="B210" s="334" t="s">
        <v>696</v>
      </c>
      <c r="C210" s="335">
        <v>2691620.91</v>
      </c>
      <c r="D210" s="330" t="s">
        <v>37</v>
      </c>
      <c r="E210" s="335">
        <v>386833.5</v>
      </c>
      <c r="F210" s="335">
        <v>0</v>
      </c>
      <c r="G210" s="335">
        <v>3078454.41</v>
      </c>
      <c r="H210" s="330" t="s">
        <v>37</v>
      </c>
    </row>
    <row r="211" spans="1:8" ht="20.100000000000001" customHeight="1" x14ac:dyDescent="0.25">
      <c r="A211" s="334" t="s">
        <v>697</v>
      </c>
      <c r="B211" s="334" t="s">
        <v>698</v>
      </c>
      <c r="C211" s="335">
        <v>9226</v>
      </c>
      <c r="D211" s="330" t="s">
        <v>37</v>
      </c>
      <c r="E211" s="335">
        <v>0</v>
      </c>
      <c r="F211" s="335">
        <v>0</v>
      </c>
      <c r="G211" s="335">
        <v>9226</v>
      </c>
      <c r="H211" s="330" t="s">
        <v>37</v>
      </c>
    </row>
    <row r="212" spans="1:8" ht="20.100000000000001" customHeight="1" x14ac:dyDescent="0.25">
      <c r="A212" s="334" t="s">
        <v>699</v>
      </c>
      <c r="B212" s="334" t="s">
        <v>700</v>
      </c>
      <c r="C212" s="335">
        <v>1811918.21</v>
      </c>
      <c r="D212" s="330" t="s">
        <v>37</v>
      </c>
      <c r="E212" s="335">
        <v>172393.62</v>
      </c>
      <c r="F212" s="335">
        <v>0</v>
      </c>
      <c r="G212" s="335">
        <v>1984311.83</v>
      </c>
      <c r="H212" s="330" t="s">
        <v>37</v>
      </c>
    </row>
    <row r="213" spans="1:8" ht="20.100000000000001" customHeight="1" x14ac:dyDescent="0.25">
      <c r="A213" s="334" t="s">
        <v>701</v>
      </c>
      <c r="B213" s="334" t="s">
        <v>702</v>
      </c>
      <c r="C213" s="335">
        <v>99009.83</v>
      </c>
      <c r="D213" s="330" t="s">
        <v>37</v>
      </c>
      <c r="E213" s="335">
        <v>0</v>
      </c>
      <c r="F213" s="335">
        <v>0</v>
      </c>
      <c r="G213" s="335">
        <v>99009.83</v>
      </c>
      <c r="H213" s="330" t="s">
        <v>37</v>
      </c>
    </row>
    <row r="214" spans="1:8" ht="20.100000000000001" customHeight="1" x14ac:dyDescent="0.25">
      <c r="A214" s="334" t="s">
        <v>703</v>
      </c>
      <c r="B214" s="334" t="s">
        <v>704</v>
      </c>
      <c r="C214" s="335">
        <v>258281.73</v>
      </c>
      <c r="D214" s="330" t="s">
        <v>37</v>
      </c>
      <c r="E214" s="335">
        <v>0</v>
      </c>
      <c r="F214" s="335">
        <v>0</v>
      </c>
      <c r="G214" s="335">
        <v>258281.73</v>
      </c>
      <c r="H214" s="330" t="s">
        <v>37</v>
      </c>
    </row>
    <row r="215" spans="1:8" ht="20.100000000000001" customHeight="1" x14ac:dyDescent="0.25">
      <c r="A215" s="334" t="s">
        <v>705</v>
      </c>
      <c r="B215" s="334" t="s">
        <v>706</v>
      </c>
      <c r="C215" s="335">
        <v>652.72</v>
      </c>
      <c r="D215" s="330" t="s">
        <v>37</v>
      </c>
      <c r="E215" s="335">
        <v>0</v>
      </c>
      <c r="F215" s="335">
        <v>0</v>
      </c>
      <c r="G215" s="335">
        <v>652.72</v>
      </c>
      <c r="H215" s="330" t="s">
        <v>37</v>
      </c>
    </row>
    <row r="216" spans="1:8" ht="20.100000000000001" customHeight="1" x14ac:dyDescent="0.25">
      <c r="A216" s="334" t="s">
        <v>707</v>
      </c>
      <c r="B216" s="334" t="s">
        <v>708</v>
      </c>
      <c r="C216" s="335">
        <v>584447.87</v>
      </c>
      <c r="D216" s="330" t="s">
        <v>37</v>
      </c>
      <c r="E216" s="335">
        <v>0</v>
      </c>
      <c r="F216" s="335">
        <v>0</v>
      </c>
      <c r="G216" s="335">
        <v>584447.87</v>
      </c>
      <c r="H216" s="330" t="s">
        <v>37</v>
      </c>
    </row>
    <row r="217" spans="1:8" ht="20.100000000000001" customHeight="1" x14ac:dyDescent="0.25">
      <c r="A217" s="334" t="s">
        <v>709</v>
      </c>
      <c r="B217" s="334" t="s">
        <v>710</v>
      </c>
      <c r="C217" s="335">
        <v>19770</v>
      </c>
      <c r="D217" s="330" t="s">
        <v>37</v>
      </c>
      <c r="E217" s="335">
        <v>0</v>
      </c>
      <c r="F217" s="335">
        <v>0</v>
      </c>
      <c r="G217" s="335">
        <v>19770</v>
      </c>
      <c r="H217" s="330" t="s">
        <v>37</v>
      </c>
    </row>
    <row r="218" spans="1:8" ht="20.100000000000001" customHeight="1" x14ac:dyDescent="0.25">
      <c r="A218" s="330" t="s">
        <v>37</v>
      </c>
    </row>
    <row r="219" spans="1:8" ht="20.100000000000001" customHeight="1" x14ac:dyDescent="0.25">
      <c r="A219" s="328" t="s">
        <v>711</v>
      </c>
      <c r="B219" s="328" t="s">
        <v>712</v>
      </c>
      <c r="C219" s="332">
        <v>3255595.95</v>
      </c>
      <c r="D219" s="333" t="s">
        <v>37</v>
      </c>
      <c r="E219" s="332">
        <v>1038372.24</v>
      </c>
      <c r="F219" s="332">
        <v>0</v>
      </c>
      <c r="G219" s="332">
        <v>4293968.1900000004</v>
      </c>
      <c r="H219" s="333" t="s">
        <v>37</v>
      </c>
    </row>
    <row r="220" spans="1:8" ht="20.100000000000001" customHeight="1" x14ac:dyDescent="0.25">
      <c r="A220" s="334" t="s">
        <v>713</v>
      </c>
      <c r="B220" s="334" t="s">
        <v>714</v>
      </c>
      <c r="C220" s="335">
        <v>414172.47</v>
      </c>
      <c r="D220" s="330" t="s">
        <v>37</v>
      </c>
      <c r="E220" s="335">
        <v>280559.46000000002</v>
      </c>
      <c r="F220" s="335">
        <v>0</v>
      </c>
      <c r="G220" s="335">
        <v>694731.93</v>
      </c>
      <c r="H220" s="330" t="s">
        <v>37</v>
      </c>
    </row>
    <row r="221" spans="1:8" ht="20.100000000000001" customHeight="1" x14ac:dyDescent="0.25">
      <c r="A221" s="334" t="s">
        <v>715</v>
      </c>
      <c r="B221" s="334" t="s">
        <v>716</v>
      </c>
      <c r="C221" s="335">
        <v>0</v>
      </c>
      <c r="D221" s="330" t="s">
        <v>37</v>
      </c>
      <c r="E221" s="335">
        <v>21.12</v>
      </c>
      <c r="F221" s="335">
        <v>0</v>
      </c>
      <c r="G221" s="335">
        <v>21.12</v>
      </c>
      <c r="H221" s="330" t="s">
        <v>37</v>
      </c>
    </row>
    <row r="222" spans="1:8" ht="20.100000000000001" customHeight="1" x14ac:dyDescent="0.25">
      <c r="A222" s="334" t="s">
        <v>717</v>
      </c>
      <c r="B222" s="334" t="s">
        <v>718</v>
      </c>
      <c r="C222" s="335">
        <v>45930.34</v>
      </c>
      <c r="D222" s="330" t="s">
        <v>37</v>
      </c>
      <c r="E222" s="335">
        <v>4621.7299999999996</v>
      </c>
      <c r="F222" s="335">
        <v>0</v>
      </c>
      <c r="G222" s="335">
        <v>50552.07</v>
      </c>
      <c r="H222" s="330" t="s">
        <v>37</v>
      </c>
    </row>
    <row r="223" spans="1:8" ht="20.100000000000001" customHeight="1" x14ac:dyDescent="0.25">
      <c r="A223" s="334" t="s">
        <v>719</v>
      </c>
      <c r="B223" s="334" t="s">
        <v>720</v>
      </c>
      <c r="C223" s="335">
        <v>13542.31</v>
      </c>
      <c r="D223" s="330" t="s">
        <v>37</v>
      </c>
      <c r="E223" s="335">
        <v>0</v>
      </c>
      <c r="F223" s="335">
        <v>0</v>
      </c>
      <c r="G223" s="335">
        <v>13542.31</v>
      </c>
      <c r="H223" s="330" t="s">
        <v>37</v>
      </c>
    </row>
    <row r="224" spans="1:8" ht="20.100000000000001" customHeight="1" x14ac:dyDescent="0.25">
      <c r="A224" s="334" t="s">
        <v>721</v>
      </c>
      <c r="B224" s="334" t="s">
        <v>722</v>
      </c>
      <c r="C224" s="335">
        <v>14438.76</v>
      </c>
      <c r="D224" s="330" t="s">
        <v>37</v>
      </c>
      <c r="E224" s="335">
        <v>0</v>
      </c>
      <c r="F224" s="335">
        <v>0</v>
      </c>
      <c r="G224" s="335">
        <v>14438.76</v>
      </c>
      <c r="H224" s="330" t="s">
        <v>37</v>
      </c>
    </row>
    <row r="225" spans="1:8" ht="20.100000000000001" customHeight="1" x14ac:dyDescent="0.25">
      <c r="A225" s="334" t="s">
        <v>723</v>
      </c>
      <c r="B225" s="334" t="s">
        <v>724</v>
      </c>
      <c r="C225" s="335">
        <v>5416.91</v>
      </c>
      <c r="D225" s="330" t="s">
        <v>37</v>
      </c>
      <c r="E225" s="335">
        <v>0</v>
      </c>
      <c r="F225" s="335">
        <v>0</v>
      </c>
      <c r="G225" s="335">
        <v>5416.91</v>
      </c>
      <c r="H225" s="330" t="s">
        <v>37</v>
      </c>
    </row>
    <row r="226" spans="1:8" ht="20.100000000000001" customHeight="1" x14ac:dyDescent="0.25">
      <c r="A226" s="334" t="s">
        <v>725</v>
      </c>
      <c r="B226" s="334" t="s">
        <v>726</v>
      </c>
      <c r="C226" s="335">
        <v>7950</v>
      </c>
      <c r="D226" s="330" t="s">
        <v>37</v>
      </c>
      <c r="E226" s="335">
        <v>911</v>
      </c>
      <c r="F226" s="335">
        <v>0</v>
      </c>
      <c r="G226" s="335">
        <v>8861</v>
      </c>
      <c r="H226" s="330" t="s">
        <v>37</v>
      </c>
    </row>
    <row r="227" spans="1:8" ht="20.100000000000001" customHeight="1" x14ac:dyDescent="0.25">
      <c r="A227" s="334" t="s">
        <v>727</v>
      </c>
      <c r="B227" s="334" t="s">
        <v>728</v>
      </c>
      <c r="C227" s="335">
        <v>200396.08</v>
      </c>
      <c r="D227" s="330" t="s">
        <v>37</v>
      </c>
      <c r="E227" s="335">
        <v>25314.400000000001</v>
      </c>
      <c r="F227" s="335">
        <v>0</v>
      </c>
      <c r="G227" s="335">
        <v>225710.48</v>
      </c>
      <c r="H227" s="330" t="s">
        <v>37</v>
      </c>
    </row>
    <row r="228" spans="1:8" ht="20.100000000000001" customHeight="1" x14ac:dyDescent="0.25">
      <c r="A228" s="334" t="s">
        <v>730</v>
      </c>
      <c r="B228" s="334" t="s">
        <v>731</v>
      </c>
      <c r="C228" s="335">
        <v>2361589.16</v>
      </c>
      <c r="D228" s="330" t="s">
        <v>37</v>
      </c>
      <c r="E228" s="335">
        <v>249360.03</v>
      </c>
      <c r="F228" s="335">
        <v>0</v>
      </c>
      <c r="G228" s="335">
        <v>2610949.19</v>
      </c>
      <c r="H228" s="330" t="s">
        <v>37</v>
      </c>
    </row>
    <row r="229" spans="1:8" ht="20.100000000000001" customHeight="1" x14ac:dyDescent="0.25">
      <c r="A229" s="334" t="s">
        <v>732</v>
      </c>
      <c r="B229" s="334" t="s">
        <v>733</v>
      </c>
      <c r="C229" s="335">
        <v>4902.38</v>
      </c>
      <c r="D229" s="330" t="s">
        <v>37</v>
      </c>
      <c r="E229" s="335">
        <v>0</v>
      </c>
      <c r="F229" s="335">
        <v>0</v>
      </c>
      <c r="G229" s="335">
        <v>4902.38</v>
      </c>
      <c r="H229" s="330" t="s">
        <v>37</v>
      </c>
    </row>
    <row r="230" spans="1:8" ht="20.100000000000001" customHeight="1" x14ac:dyDescent="0.25">
      <c r="A230" s="334" t="s">
        <v>734</v>
      </c>
      <c r="B230" s="334" t="s">
        <v>735</v>
      </c>
      <c r="C230" s="335">
        <v>19448.98</v>
      </c>
      <c r="D230" s="330" t="s">
        <v>37</v>
      </c>
      <c r="E230" s="335">
        <v>0</v>
      </c>
      <c r="F230" s="335">
        <v>0</v>
      </c>
      <c r="G230" s="335">
        <v>19448.98</v>
      </c>
      <c r="H230" s="330" t="s">
        <v>37</v>
      </c>
    </row>
    <row r="231" spans="1:8" ht="20.100000000000001" customHeight="1" x14ac:dyDescent="0.25">
      <c r="A231" s="334" t="s">
        <v>736</v>
      </c>
      <c r="B231" s="334" t="s">
        <v>737</v>
      </c>
      <c r="C231" s="335">
        <v>4862.24</v>
      </c>
      <c r="D231" s="330" t="s">
        <v>37</v>
      </c>
      <c r="E231" s="335">
        <v>0</v>
      </c>
      <c r="F231" s="335">
        <v>0</v>
      </c>
      <c r="G231" s="335">
        <v>4862.24</v>
      </c>
      <c r="H231" s="330" t="s">
        <v>37</v>
      </c>
    </row>
    <row r="232" spans="1:8" ht="20.100000000000001" customHeight="1" x14ac:dyDescent="0.25">
      <c r="A232" s="334" t="s">
        <v>739</v>
      </c>
      <c r="B232" s="334" t="s">
        <v>740</v>
      </c>
      <c r="C232" s="335">
        <v>20192.240000000002</v>
      </c>
      <c r="D232" s="330" t="s">
        <v>37</v>
      </c>
      <c r="E232" s="335">
        <v>10096.120000000001</v>
      </c>
      <c r="F232" s="335">
        <v>0</v>
      </c>
      <c r="G232" s="335">
        <v>30288.36</v>
      </c>
      <c r="H232" s="330" t="s">
        <v>37</v>
      </c>
    </row>
    <row r="233" spans="1:8" ht="20.100000000000001" customHeight="1" x14ac:dyDescent="0.25">
      <c r="A233" s="334" t="s">
        <v>741</v>
      </c>
      <c r="B233" s="334" t="s">
        <v>742</v>
      </c>
      <c r="C233" s="335">
        <v>657.7</v>
      </c>
      <c r="D233" s="330" t="s">
        <v>37</v>
      </c>
      <c r="E233" s="335">
        <v>0</v>
      </c>
      <c r="F233" s="335">
        <v>0</v>
      </c>
      <c r="G233" s="335">
        <v>657.7</v>
      </c>
      <c r="H233" s="330" t="s">
        <v>37</v>
      </c>
    </row>
    <row r="234" spans="1:8" ht="20.100000000000001" customHeight="1" x14ac:dyDescent="0.25">
      <c r="A234" s="334" t="s">
        <v>745</v>
      </c>
      <c r="B234" s="334" t="s">
        <v>746</v>
      </c>
      <c r="C234" s="335">
        <v>32738.22</v>
      </c>
      <c r="D234" s="330" t="s">
        <v>37</v>
      </c>
      <c r="E234" s="335">
        <v>4219.05</v>
      </c>
      <c r="F234" s="335">
        <v>0</v>
      </c>
      <c r="G234" s="335">
        <v>36957.269999999997</v>
      </c>
      <c r="H234" s="330" t="s">
        <v>37</v>
      </c>
    </row>
    <row r="235" spans="1:8" ht="20.100000000000001" customHeight="1" x14ac:dyDescent="0.25">
      <c r="A235" s="334" t="s">
        <v>747</v>
      </c>
      <c r="B235" s="334" t="s">
        <v>748</v>
      </c>
      <c r="C235" s="335">
        <v>793</v>
      </c>
      <c r="D235" s="330" t="s">
        <v>37</v>
      </c>
      <c r="E235" s="335">
        <v>0</v>
      </c>
      <c r="F235" s="335">
        <v>0</v>
      </c>
      <c r="G235" s="335">
        <v>793</v>
      </c>
      <c r="H235" s="330" t="s">
        <v>37</v>
      </c>
    </row>
    <row r="236" spans="1:8" ht="20.100000000000001" customHeight="1" x14ac:dyDescent="0.25">
      <c r="A236" s="334" t="s">
        <v>749</v>
      </c>
      <c r="B236" s="334" t="s">
        <v>750</v>
      </c>
      <c r="C236" s="335">
        <v>101542.14</v>
      </c>
      <c r="D236" s="330" t="s">
        <v>37</v>
      </c>
      <c r="E236" s="335">
        <v>462425.5</v>
      </c>
      <c r="F236" s="335">
        <v>0</v>
      </c>
      <c r="G236" s="335">
        <v>563967.64</v>
      </c>
      <c r="H236" s="330" t="s">
        <v>37</v>
      </c>
    </row>
    <row r="237" spans="1:8" ht="20.100000000000001" customHeight="1" x14ac:dyDescent="0.25">
      <c r="A237" s="334" t="s">
        <v>751</v>
      </c>
      <c r="B237" s="334" t="s">
        <v>752</v>
      </c>
      <c r="C237" s="335">
        <v>3647.83</v>
      </c>
      <c r="D237" s="330" t="s">
        <v>37</v>
      </c>
      <c r="E237" s="335">
        <v>0</v>
      </c>
      <c r="F237" s="335">
        <v>0</v>
      </c>
      <c r="G237" s="335">
        <v>3647.83</v>
      </c>
      <c r="H237" s="330" t="s">
        <v>37</v>
      </c>
    </row>
    <row r="238" spans="1:8" ht="20.100000000000001" customHeight="1" x14ac:dyDescent="0.25">
      <c r="A238" s="334" t="s">
        <v>753</v>
      </c>
      <c r="B238" s="334" t="s">
        <v>754</v>
      </c>
      <c r="C238" s="335">
        <v>3375.19</v>
      </c>
      <c r="D238" s="330" t="s">
        <v>37</v>
      </c>
      <c r="E238" s="335">
        <v>843.83</v>
      </c>
      <c r="F238" s="335">
        <v>0</v>
      </c>
      <c r="G238" s="335">
        <v>4219.0200000000004</v>
      </c>
      <c r="H238" s="330" t="s">
        <v>37</v>
      </c>
    </row>
    <row r="239" spans="1:8" ht="20.100000000000001" customHeight="1" x14ac:dyDescent="0.25">
      <c r="A239" s="330" t="s">
        <v>37</v>
      </c>
    </row>
    <row r="240" spans="1:8" ht="20.100000000000001" customHeight="1" x14ac:dyDescent="0.25">
      <c r="A240" s="328" t="s">
        <v>755</v>
      </c>
      <c r="B240" s="328" t="s">
        <v>756</v>
      </c>
      <c r="C240" s="332">
        <v>210103.3</v>
      </c>
      <c r="D240" s="333" t="s">
        <v>37</v>
      </c>
      <c r="E240" s="332">
        <v>3475.38</v>
      </c>
      <c r="F240" s="332">
        <v>0</v>
      </c>
      <c r="G240" s="332">
        <v>213578.68</v>
      </c>
      <c r="H240" s="333" t="s">
        <v>37</v>
      </c>
    </row>
    <row r="241" spans="1:8" ht="20.100000000000001" customHeight="1" x14ac:dyDescent="0.25">
      <c r="A241" s="334" t="s">
        <v>757</v>
      </c>
      <c r="B241" s="334" t="s">
        <v>758</v>
      </c>
      <c r="C241" s="335">
        <v>6810.33</v>
      </c>
      <c r="D241" s="330" t="s">
        <v>37</v>
      </c>
      <c r="E241" s="335">
        <v>1584</v>
      </c>
      <c r="F241" s="335">
        <v>0</v>
      </c>
      <c r="G241" s="335">
        <v>8394.33</v>
      </c>
      <c r="H241" s="330" t="s">
        <v>37</v>
      </c>
    </row>
    <row r="242" spans="1:8" ht="20.100000000000001" customHeight="1" x14ac:dyDescent="0.25">
      <c r="A242" s="334" t="s">
        <v>759</v>
      </c>
      <c r="B242" s="334" t="s">
        <v>760</v>
      </c>
      <c r="C242" s="335">
        <v>509.74</v>
      </c>
      <c r="D242" s="330" t="s">
        <v>37</v>
      </c>
      <c r="E242" s="335">
        <v>0</v>
      </c>
      <c r="F242" s="335">
        <v>0</v>
      </c>
      <c r="G242" s="335">
        <v>509.74</v>
      </c>
      <c r="H242" s="330" t="s">
        <v>37</v>
      </c>
    </row>
    <row r="243" spans="1:8" ht="20.100000000000001" customHeight="1" x14ac:dyDescent="0.25">
      <c r="A243" s="334" t="s">
        <v>761</v>
      </c>
      <c r="B243" s="334" t="s">
        <v>762</v>
      </c>
      <c r="C243" s="335">
        <v>202783.23</v>
      </c>
      <c r="D243" s="330" t="s">
        <v>37</v>
      </c>
      <c r="E243" s="335">
        <v>1891.38</v>
      </c>
      <c r="F243" s="335">
        <v>0</v>
      </c>
      <c r="G243" s="335">
        <v>204674.61</v>
      </c>
      <c r="H243" s="330" t="s">
        <v>37</v>
      </c>
    </row>
    <row r="244" spans="1:8" ht="20.100000000000001" customHeight="1" x14ac:dyDescent="0.25">
      <c r="A244" s="330" t="s">
        <v>37</v>
      </c>
    </row>
    <row r="245" spans="1:8" ht="20.100000000000001" customHeight="1" x14ac:dyDescent="0.25">
      <c r="A245" s="330"/>
      <c r="B245" s="334" t="s">
        <v>81</v>
      </c>
      <c r="C245" s="335">
        <v>0</v>
      </c>
      <c r="D245" s="330"/>
      <c r="E245" s="335">
        <v>0</v>
      </c>
      <c r="F245" s="335">
        <v>0</v>
      </c>
      <c r="G245" s="335">
        <v>0</v>
      </c>
      <c r="H245" s="330"/>
    </row>
    <row r="246" spans="1:8" ht="20.100000000000001" customHeight="1" x14ac:dyDescent="0.25">
      <c r="A246" s="330"/>
      <c r="B246" s="330" t="s">
        <v>37</v>
      </c>
      <c r="C246" s="330"/>
      <c r="D246" s="335">
        <v>0</v>
      </c>
      <c r="E246" s="330"/>
      <c r="F246" s="330"/>
      <c r="G246" s="330"/>
      <c r="H246" s="335">
        <v>0</v>
      </c>
    </row>
    <row r="247" spans="1:8" ht="20.100000000000001" customHeight="1" x14ac:dyDescent="0.25">
      <c r="A247" s="330" t="s">
        <v>37</v>
      </c>
    </row>
    <row r="248" spans="1:8" ht="12" customHeight="1" x14ac:dyDescent="0.25"/>
    <row r="249" spans="1:8" ht="20.100000000000001" customHeight="1" x14ac:dyDescent="0.25">
      <c r="A249" s="330"/>
      <c r="B249" s="334" t="s">
        <v>82</v>
      </c>
      <c r="C249" s="335">
        <v>17880222.73</v>
      </c>
      <c r="D249" s="330"/>
      <c r="E249" s="335">
        <v>14781589.640000001</v>
      </c>
      <c r="F249" s="335">
        <v>14781589.640000001</v>
      </c>
      <c r="G249" s="335">
        <v>21425183.760000002</v>
      </c>
      <c r="H249" s="330"/>
    </row>
    <row r="250" spans="1:8" ht="20.100000000000001" customHeight="1" x14ac:dyDescent="0.25">
      <c r="A250" s="330"/>
      <c r="B250" s="330"/>
      <c r="C250" s="330"/>
      <c r="D250" s="335">
        <v>17880222.73</v>
      </c>
      <c r="E250" s="330"/>
      <c r="F250" s="330"/>
      <c r="G250" s="330"/>
      <c r="H250" s="335">
        <v>21425183.760000002</v>
      </c>
    </row>
    <row r="251" spans="1:8" ht="12" customHeigh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H272"/>
  <sheetViews>
    <sheetView topLeftCell="A193" workbookViewId="0">
      <selection activeCell="E201" sqref="E201:E206"/>
    </sheetView>
  </sheetViews>
  <sheetFormatPr baseColWidth="10" defaultColWidth="9.140625" defaultRowHeight="15" x14ac:dyDescent="0.25"/>
  <cols>
    <col min="1" max="1" width="13.7109375" style="325" customWidth="1"/>
    <col min="2" max="2" width="28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344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162390.82999999999</v>
      </c>
      <c r="D9" s="333" t="s">
        <v>37</v>
      </c>
      <c r="E9" s="332">
        <v>4260275.72</v>
      </c>
      <c r="F9" s="332">
        <v>4326988.28</v>
      </c>
      <c r="G9" s="332">
        <v>95678.27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15270.29</v>
      </c>
      <c r="D10" s="330" t="s">
        <v>37</v>
      </c>
      <c r="E10" s="335">
        <v>283000</v>
      </c>
      <c r="F10" s="335">
        <v>279918.57</v>
      </c>
      <c r="G10" s="335">
        <v>18351.72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147120.54</v>
      </c>
      <c r="D11" s="330" t="s">
        <v>37</v>
      </c>
      <c r="E11" s="335">
        <v>3977275.72</v>
      </c>
      <c r="F11" s="335">
        <v>4047069.71</v>
      </c>
      <c r="G11" s="335">
        <v>77326.55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4174601.6</v>
      </c>
      <c r="D13" s="333" t="s">
        <v>37</v>
      </c>
      <c r="E13" s="336">
        <v>-51569.26</v>
      </c>
      <c r="F13" s="332">
        <v>3119481</v>
      </c>
      <c r="G13" s="332">
        <v>1003551.34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45586.82</v>
      </c>
      <c r="D14" s="330" t="s">
        <v>37</v>
      </c>
      <c r="E14" s="335">
        <v>0</v>
      </c>
      <c r="F14" s="335">
        <v>0</v>
      </c>
      <c r="G14" s="335">
        <v>45586.82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885172.96</v>
      </c>
      <c r="D15" s="330" t="s">
        <v>37</v>
      </c>
      <c r="E15" s="335">
        <v>4239.57</v>
      </c>
      <c r="F15" s="335">
        <v>0</v>
      </c>
      <c r="G15" s="335">
        <v>889412.53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158877.12</v>
      </c>
      <c r="D16" s="330" t="s">
        <v>37</v>
      </c>
      <c r="E16" s="335">
        <v>0</v>
      </c>
      <c r="F16" s="335">
        <v>155534.79999999999</v>
      </c>
      <c r="G16" s="335">
        <v>3342.32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3084964.7</v>
      </c>
      <c r="D17" s="330" t="s">
        <v>37</v>
      </c>
      <c r="E17" s="337">
        <v>-55808.83</v>
      </c>
      <c r="F17" s="335">
        <v>2963946.2</v>
      </c>
      <c r="G17" s="335">
        <v>65209.67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367</v>
      </c>
      <c r="B23" s="328" t="s">
        <v>368</v>
      </c>
      <c r="C23" s="332">
        <v>0</v>
      </c>
      <c r="D23" s="333" t="s">
        <v>37</v>
      </c>
      <c r="E23" s="332">
        <v>500000</v>
      </c>
      <c r="F23" s="332">
        <v>500000</v>
      </c>
      <c r="G23" s="332">
        <v>0</v>
      </c>
      <c r="H23" s="333" t="s">
        <v>37</v>
      </c>
    </row>
    <row r="24" spans="1:8" ht="20.100000000000001" customHeight="1" x14ac:dyDescent="0.25">
      <c r="A24" s="334" t="s">
        <v>369</v>
      </c>
      <c r="B24" s="334" t="s">
        <v>370</v>
      </c>
      <c r="C24" s="335">
        <v>0</v>
      </c>
      <c r="D24" s="330" t="s">
        <v>37</v>
      </c>
      <c r="E24" s="335">
        <v>500000</v>
      </c>
      <c r="F24" s="335">
        <v>500000</v>
      </c>
      <c r="G24" s="335">
        <v>0</v>
      </c>
      <c r="H24" s="330" t="s">
        <v>37</v>
      </c>
    </row>
    <row r="25" spans="1:8" ht="20.100000000000001" customHeight="1" x14ac:dyDescent="0.25">
      <c r="A25" s="330" t="s">
        <v>37</v>
      </c>
    </row>
    <row r="26" spans="1:8" ht="20.100000000000001" customHeight="1" x14ac:dyDescent="0.25">
      <c r="A26" s="328" t="s">
        <v>371</v>
      </c>
      <c r="B26" s="328" t="s">
        <v>372</v>
      </c>
      <c r="C26" s="332">
        <v>458210.58</v>
      </c>
      <c r="D26" s="333" t="s">
        <v>37</v>
      </c>
      <c r="E26" s="332">
        <v>462423.64</v>
      </c>
      <c r="F26" s="332">
        <v>458210.58</v>
      </c>
      <c r="G26" s="332">
        <v>462423.64</v>
      </c>
      <c r="H26" s="333" t="s">
        <v>37</v>
      </c>
    </row>
    <row r="27" spans="1:8" ht="20.100000000000001" customHeight="1" x14ac:dyDescent="0.25">
      <c r="A27" s="334" t="s">
        <v>373</v>
      </c>
      <c r="B27" s="334" t="s">
        <v>374</v>
      </c>
      <c r="C27" s="335">
        <v>0</v>
      </c>
      <c r="D27" s="330" t="s">
        <v>37</v>
      </c>
      <c r="E27" s="335">
        <v>25962.74</v>
      </c>
      <c r="F27" s="335">
        <v>0</v>
      </c>
      <c r="G27" s="335">
        <v>25962.74</v>
      </c>
      <c r="H27" s="330" t="s">
        <v>37</v>
      </c>
    </row>
    <row r="28" spans="1:8" ht="20.100000000000001" customHeight="1" x14ac:dyDescent="0.25">
      <c r="A28" s="334" t="s">
        <v>375</v>
      </c>
      <c r="B28" s="334" t="s">
        <v>376</v>
      </c>
      <c r="C28" s="335">
        <v>0</v>
      </c>
      <c r="D28" s="330" t="s">
        <v>37</v>
      </c>
      <c r="E28" s="335">
        <v>25962.74</v>
      </c>
      <c r="F28" s="335">
        <v>0</v>
      </c>
      <c r="G28" s="335">
        <v>25962.74</v>
      </c>
      <c r="H28" s="330" t="s">
        <v>37</v>
      </c>
    </row>
    <row r="29" spans="1:8" ht="20.100000000000001" customHeight="1" x14ac:dyDescent="0.25">
      <c r="A29" s="334" t="s">
        <v>377</v>
      </c>
      <c r="B29" s="334" t="s">
        <v>378</v>
      </c>
      <c r="C29" s="335">
        <v>249202.8</v>
      </c>
      <c r="D29" s="330" t="s">
        <v>37</v>
      </c>
      <c r="E29" s="335">
        <v>436460.9</v>
      </c>
      <c r="F29" s="335">
        <v>249202.8</v>
      </c>
      <c r="G29" s="335">
        <v>436460.9</v>
      </c>
      <c r="H29" s="330" t="s">
        <v>37</v>
      </c>
    </row>
    <row r="30" spans="1:8" ht="20.100000000000001" customHeight="1" x14ac:dyDescent="0.25">
      <c r="A30" s="334" t="s">
        <v>379</v>
      </c>
      <c r="B30" s="334" t="s">
        <v>380</v>
      </c>
      <c r="C30" s="335">
        <v>249202.8</v>
      </c>
      <c r="D30" s="330" t="s">
        <v>37</v>
      </c>
      <c r="E30" s="335">
        <v>436460.9</v>
      </c>
      <c r="F30" s="335">
        <v>249202.8</v>
      </c>
      <c r="G30" s="335">
        <v>436460.9</v>
      </c>
      <c r="H30" s="330" t="s">
        <v>37</v>
      </c>
    </row>
    <row r="31" spans="1:8" ht="20.100000000000001" customHeight="1" x14ac:dyDescent="0.25">
      <c r="A31" s="334" t="s">
        <v>381</v>
      </c>
      <c r="B31" s="334" t="s">
        <v>382</v>
      </c>
      <c r="C31" s="335">
        <v>209007.78</v>
      </c>
      <c r="D31" s="330" t="s">
        <v>37</v>
      </c>
      <c r="E31" s="335">
        <v>0</v>
      </c>
      <c r="F31" s="335">
        <v>209007.78</v>
      </c>
      <c r="G31" s="335">
        <v>0</v>
      </c>
      <c r="H31" s="330" t="s">
        <v>37</v>
      </c>
    </row>
    <row r="32" spans="1:8" ht="20.100000000000001" customHeight="1" x14ac:dyDescent="0.25">
      <c r="A32" s="334" t="s">
        <v>383</v>
      </c>
      <c r="B32" s="334" t="s">
        <v>384</v>
      </c>
      <c r="C32" s="335">
        <v>209007.78</v>
      </c>
      <c r="D32" s="330" t="s">
        <v>37</v>
      </c>
      <c r="E32" s="335">
        <v>0</v>
      </c>
      <c r="F32" s="335">
        <v>209007.78</v>
      </c>
      <c r="G32" s="335">
        <v>0</v>
      </c>
      <c r="H32" s="330" t="s">
        <v>37</v>
      </c>
    </row>
    <row r="33" spans="1:8" ht="20.100000000000001" customHeight="1" x14ac:dyDescent="0.25">
      <c r="A33" s="330" t="s">
        <v>37</v>
      </c>
    </row>
    <row r="34" spans="1:8" ht="20.100000000000001" customHeight="1" x14ac:dyDescent="0.25">
      <c r="A34" s="328" t="s">
        <v>385</v>
      </c>
      <c r="B34" s="328" t="s">
        <v>386</v>
      </c>
      <c r="C34" s="332">
        <v>3766.23</v>
      </c>
      <c r="D34" s="333" t="s">
        <v>37</v>
      </c>
      <c r="E34" s="332">
        <v>0</v>
      </c>
      <c r="F34" s="332">
        <v>0</v>
      </c>
      <c r="G34" s="332">
        <v>3766.23</v>
      </c>
      <c r="H34" s="333" t="s">
        <v>37</v>
      </c>
    </row>
    <row r="35" spans="1:8" ht="20.100000000000001" customHeight="1" x14ac:dyDescent="0.25">
      <c r="A35" s="334" t="s">
        <v>387</v>
      </c>
      <c r="B35" s="334" t="s">
        <v>378</v>
      </c>
      <c r="C35" s="335">
        <v>3766.23</v>
      </c>
      <c r="D35" s="330" t="s">
        <v>37</v>
      </c>
      <c r="E35" s="335">
        <v>0</v>
      </c>
      <c r="F35" s="335">
        <v>0</v>
      </c>
      <c r="G35" s="335">
        <v>3766.23</v>
      </c>
      <c r="H35" s="330" t="s">
        <v>37</v>
      </c>
    </row>
    <row r="36" spans="1:8" ht="20.100000000000001" customHeight="1" x14ac:dyDescent="0.25">
      <c r="A36" s="334" t="s">
        <v>388</v>
      </c>
      <c r="B36" s="334" t="s">
        <v>389</v>
      </c>
      <c r="C36" s="335">
        <v>3766.23</v>
      </c>
      <c r="D36" s="330" t="s">
        <v>37</v>
      </c>
      <c r="E36" s="335">
        <v>0</v>
      </c>
      <c r="F36" s="335">
        <v>0</v>
      </c>
      <c r="G36" s="335">
        <v>3766.23</v>
      </c>
      <c r="H36" s="330" t="s">
        <v>37</v>
      </c>
    </row>
    <row r="37" spans="1:8" ht="20.100000000000001" customHeight="1" x14ac:dyDescent="0.25">
      <c r="A37" s="330" t="s">
        <v>37</v>
      </c>
    </row>
    <row r="38" spans="1:8" ht="20.100000000000001" customHeight="1" x14ac:dyDescent="0.25">
      <c r="A38" s="328" t="s">
        <v>390</v>
      </c>
      <c r="B38" s="328" t="s">
        <v>391</v>
      </c>
      <c r="C38" s="332">
        <v>73130.02</v>
      </c>
      <c r="D38" s="333" t="s">
        <v>37</v>
      </c>
      <c r="E38" s="332">
        <v>350.26</v>
      </c>
      <c r="F38" s="332">
        <v>0</v>
      </c>
      <c r="G38" s="332">
        <v>73480.28</v>
      </c>
      <c r="H38" s="333" t="s">
        <v>37</v>
      </c>
    </row>
    <row r="39" spans="1:8" ht="20.100000000000001" customHeight="1" x14ac:dyDescent="0.25">
      <c r="A39" s="334" t="s">
        <v>392</v>
      </c>
      <c r="B39" s="334" t="s">
        <v>378</v>
      </c>
      <c r="C39" s="335">
        <v>73130.02</v>
      </c>
      <c r="D39" s="330" t="s">
        <v>37</v>
      </c>
      <c r="E39" s="335">
        <v>350.26</v>
      </c>
      <c r="F39" s="335">
        <v>0</v>
      </c>
      <c r="G39" s="335">
        <v>73480.28</v>
      </c>
      <c r="H39" s="330" t="s">
        <v>37</v>
      </c>
    </row>
    <row r="40" spans="1:8" ht="20.100000000000001" customHeight="1" x14ac:dyDescent="0.25">
      <c r="A40" s="334" t="s">
        <v>393</v>
      </c>
      <c r="B40" s="334" t="s">
        <v>389</v>
      </c>
      <c r="C40" s="335">
        <v>73130.02</v>
      </c>
      <c r="D40" s="330" t="s">
        <v>37</v>
      </c>
      <c r="E40" s="335">
        <v>350.26</v>
      </c>
      <c r="F40" s="335">
        <v>0</v>
      </c>
      <c r="G40" s="335">
        <v>73480.28</v>
      </c>
      <c r="H40" s="330" t="s">
        <v>37</v>
      </c>
    </row>
    <row r="41" spans="1:8" ht="20.100000000000001" customHeight="1" x14ac:dyDescent="0.25">
      <c r="A41" s="330" t="s">
        <v>37</v>
      </c>
    </row>
    <row r="42" spans="1:8" ht="20.100000000000001" customHeight="1" x14ac:dyDescent="0.25">
      <c r="A42" s="328" t="s">
        <v>394</v>
      </c>
      <c r="B42" s="328" t="s">
        <v>395</v>
      </c>
      <c r="C42" s="332">
        <v>0</v>
      </c>
      <c r="D42" s="333" t="s">
        <v>37</v>
      </c>
      <c r="E42" s="332">
        <v>905660.42</v>
      </c>
      <c r="F42" s="332">
        <v>484430.42</v>
      </c>
      <c r="G42" s="332">
        <v>421230</v>
      </c>
      <c r="H42" s="333" t="s">
        <v>37</v>
      </c>
    </row>
    <row r="43" spans="1:8" ht="20.100000000000001" customHeight="1" x14ac:dyDescent="0.25">
      <c r="A43" s="334" t="s">
        <v>396</v>
      </c>
      <c r="B43" s="334" t="s">
        <v>397</v>
      </c>
      <c r="C43" s="335">
        <v>0</v>
      </c>
      <c r="D43" s="330" t="s">
        <v>37</v>
      </c>
      <c r="E43" s="335">
        <v>484430.42</v>
      </c>
      <c r="F43" s="335">
        <v>484430.42</v>
      </c>
      <c r="G43" s="335">
        <v>0</v>
      </c>
      <c r="H43" s="330" t="s">
        <v>37</v>
      </c>
    </row>
    <row r="44" spans="1:8" ht="20.100000000000001" customHeight="1" x14ac:dyDescent="0.25">
      <c r="A44" s="334" t="s">
        <v>398</v>
      </c>
      <c r="B44" s="334" t="s">
        <v>399</v>
      </c>
      <c r="C44" s="335">
        <v>0</v>
      </c>
      <c r="D44" s="330" t="s">
        <v>37</v>
      </c>
      <c r="E44" s="335">
        <v>421230</v>
      </c>
      <c r="F44" s="335">
        <v>0</v>
      </c>
      <c r="G44" s="335">
        <v>421230</v>
      </c>
      <c r="H44" s="330" t="s">
        <v>37</v>
      </c>
    </row>
    <row r="45" spans="1:8" ht="20.100000000000001" customHeight="1" x14ac:dyDescent="0.25">
      <c r="A45" s="330" t="s">
        <v>37</v>
      </c>
    </row>
    <row r="46" spans="1:8" ht="20.100000000000001" customHeight="1" x14ac:dyDescent="0.25">
      <c r="A46" s="328" t="s">
        <v>400</v>
      </c>
      <c r="B46" s="328" t="s">
        <v>401</v>
      </c>
      <c r="C46" s="332">
        <v>0</v>
      </c>
      <c r="D46" s="333" t="s">
        <v>37</v>
      </c>
      <c r="E46" s="332">
        <v>7402.69</v>
      </c>
      <c r="F46" s="332">
        <v>0</v>
      </c>
      <c r="G46" s="332">
        <v>7402.69</v>
      </c>
      <c r="H46" s="333" t="s">
        <v>37</v>
      </c>
    </row>
    <row r="47" spans="1:8" ht="20.100000000000001" customHeight="1" x14ac:dyDescent="0.25">
      <c r="A47" s="334" t="s">
        <v>402</v>
      </c>
      <c r="B47" s="334" t="s">
        <v>403</v>
      </c>
      <c r="C47" s="335">
        <v>0</v>
      </c>
      <c r="D47" s="330" t="s">
        <v>37</v>
      </c>
      <c r="E47" s="335">
        <v>1493.34</v>
      </c>
      <c r="F47" s="335">
        <v>0</v>
      </c>
      <c r="G47" s="335">
        <v>1493.34</v>
      </c>
      <c r="H47" s="330" t="s">
        <v>37</v>
      </c>
    </row>
    <row r="48" spans="1:8" ht="20.100000000000001" customHeight="1" x14ac:dyDescent="0.25">
      <c r="A48" s="334" t="s">
        <v>404</v>
      </c>
      <c r="B48" s="334" t="s">
        <v>405</v>
      </c>
      <c r="C48" s="335">
        <v>0</v>
      </c>
      <c r="D48" s="330" t="s">
        <v>37</v>
      </c>
      <c r="E48" s="335">
        <v>5909.35</v>
      </c>
      <c r="F48" s="335">
        <v>0</v>
      </c>
      <c r="G48" s="335">
        <v>5909.35</v>
      </c>
      <c r="H48" s="330" t="s">
        <v>37</v>
      </c>
    </row>
    <row r="49" spans="1:8" ht="20.100000000000001" customHeight="1" x14ac:dyDescent="0.25">
      <c r="A49" s="330" t="s">
        <v>37</v>
      </c>
    </row>
    <row r="50" spans="1:8" ht="20.100000000000001" customHeight="1" x14ac:dyDescent="0.25">
      <c r="A50" s="328" t="s">
        <v>406</v>
      </c>
      <c r="B50" s="328" t="s">
        <v>288</v>
      </c>
      <c r="C50" s="332">
        <v>20277.59</v>
      </c>
      <c r="D50" s="333" t="s">
        <v>37</v>
      </c>
      <c r="E50" s="332">
        <v>0</v>
      </c>
      <c r="F50" s="332">
        <v>0</v>
      </c>
      <c r="G50" s="332">
        <v>20277.59</v>
      </c>
      <c r="H50" s="333" t="s">
        <v>37</v>
      </c>
    </row>
    <row r="51" spans="1:8" ht="20.100000000000001" customHeight="1" x14ac:dyDescent="0.25">
      <c r="A51" s="334" t="s">
        <v>407</v>
      </c>
      <c r="B51" s="334" t="s">
        <v>408</v>
      </c>
      <c r="C51" s="335">
        <v>11600</v>
      </c>
      <c r="D51" s="330" t="s">
        <v>37</v>
      </c>
      <c r="E51" s="335">
        <v>0</v>
      </c>
      <c r="F51" s="335">
        <v>0</v>
      </c>
      <c r="G51" s="335">
        <v>11600</v>
      </c>
      <c r="H51" s="330" t="s">
        <v>37</v>
      </c>
    </row>
    <row r="52" spans="1:8" ht="20.100000000000001" customHeight="1" x14ac:dyDescent="0.25">
      <c r="A52" s="334" t="s">
        <v>409</v>
      </c>
      <c r="B52" s="334" t="s">
        <v>410</v>
      </c>
      <c r="C52" s="335">
        <v>2300</v>
      </c>
      <c r="D52" s="330" t="s">
        <v>37</v>
      </c>
      <c r="E52" s="335">
        <v>0</v>
      </c>
      <c r="F52" s="335">
        <v>0</v>
      </c>
      <c r="G52" s="335">
        <v>2300</v>
      </c>
      <c r="H52" s="330" t="s">
        <v>37</v>
      </c>
    </row>
    <row r="53" spans="1:8" ht="20.100000000000001" customHeight="1" x14ac:dyDescent="0.25">
      <c r="A53" s="334" t="s">
        <v>411</v>
      </c>
      <c r="B53" s="334" t="s">
        <v>412</v>
      </c>
      <c r="C53" s="335">
        <v>6377.59</v>
      </c>
      <c r="D53" s="330" t="s">
        <v>37</v>
      </c>
      <c r="E53" s="335">
        <v>0</v>
      </c>
      <c r="F53" s="335">
        <v>0</v>
      </c>
      <c r="G53" s="335">
        <v>6377.59</v>
      </c>
      <c r="H53" s="330" t="s">
        <v>37</v>
      </c>
    </row>
    <row r="54" spans="1:8" ht="20.100000000000001" customHeight="1" x14ac:dyDescent="0.25">
      <c r="A54" s="330" t="s">
        <v>37</v>
      </c>
    </row>
    <row r="55" spans="1:8" ht="20.100000000000001" customHeight="1" x14ac:dyDescent="0.25">
      <c r="A55" s="328" t="s">
        <v>413</v>
      </c>
      <c r="B55" s="328" t="s">
        <v>414</v>
      </c>
      <c r="C55" s="333" t="s">
        <v>37</v>
      </c>
      <c r="D55" s="332">
        <v>6314.94</v>
      </c>
      <c r="E55" s="332">
        <v>0</v>
      </c>
      <c r="F55" s="332">
        <v>2027.76</v>
      </c>
      <c r="G55" s="333" t="s">
        <v>37</v>
      </c>
      <c r="H55" s="332">
        <v>8342.7000000000007</v>
      </c>
    </row>
    <row r="56" spans="1:8" ht="20.100000000000001" customHeight="1" x14ac:dyDescent="0.25">
      <c r="A56" s="330" t="s">
        <v>37</v>
      </c>
    </row>
    <row r="57" spans="1:8" ht="20.100000000000001" customHeight="1" x14ac:dyDescent="0.25">
      <c r="A57" s="328" t="s">
        <v>415</v>
      </c>
      <c r="B57" s="328" t="s">
        <v>416</v>
      </c>
      <c r="C57" s="332">
        <v>203497.85</v>
      </c>
      <c r="D57" s="333" t="s">
        <v>37</v>
      </c>
      <c r="E57" s="332">
        <v>0</v>
      </c>
      <c r="F57" s="332">
        <v>0</v>
      </c>
      <c r="G57" s="332">
        <v>203497.85</v>
      </c>
      <c r="H57" s="333" t="s">
        <v>37</v>
      </c>
    </row>
    <row r="58" spans="1:8" ht="20.100000000000001" customHeight="1" x14ac:dyDescent="0.25">
      <c r="A58" s="334" t="s">
        <v>417</v>
      </c>
      <c r="B58" s="334" t="s">
        <v>418</v>
      </c>
      <c r="C58" s="335">
        <v>27154.400000000001</v>
      </c>
      <c r="D58" s="330" t="s">
        <v>37</v>
      </c>
      <c r="E58" s="335">
        <v>0</v>
      </c>
      <c r="F58" s="335">
        <v>0</v>
      </c>
      <c r="G58" s="335">
        <v>27154.400000000001</v>
      </c>
      <c r="H58" s="330" t="s">
        <v>37</v>
      </c>
    </row>
    <row r="59" spans="1:8" ht="20.100000000000001" customHeight="1" x14ac:dyDescent="0.25">
      <c r="A59" s="334" t="s">
        <v>419</v>
      </c>
      <c r="B59" s="334" t="s">
        <v>420</v>
      </c>
      <c r="C59" s="335">
        <v>32666.69</v>
      </c>
      <c r="D59" s="330" t="s">
        <v>37</v>
      </c>
      <c r="E59" s="335">
        <v>0</v>
      </c>
      <c r="F59" s="335">
        <v>0</v>
      </c>
      <c r="G59" s="335">
        <v>32666.69</v>
      </c>
      <c r="H59" s="330" t="s">
        <v>37</v>
      </c>
    </row>
    <row r="60" spans="1:8" ht="20.100000000000001" customHeight="1" x14ac:dyDescent="0.25">
      <c r="A60" s="334" t="s">
        <v>421</v>
      </c>
      <c r="B60" s="334" t="s">
        <v>422</v>
      </c>
      <c r="C60" s="335">
        <v>30465.52</v>
      </c>
      <c r="D60" s="330" t="s">
        <v>37</v>
      </c>
      <c r="E60" s="335">
        <v>0</v>
      </c>
      <c r="F60" s="335">
        <v>0</v>
      </c>
      <c r="G60" s="335">
        <v>30465.52</v>
      </c>
      <c r="H60" s="330" t="s">
        <v>37</v>
      </c>
    </row>
    <row r="61" spans="1:8" ht="20.100000000000001" customHeight="1" x14ac:dyDescent="0.25">
      <c r="A61" s="334" t="s">
        <v>423</v>
      </c>
      <c r="B61" s="334" t="s">
        <v>424</v>
      </c>
      <c r="C61" s="335">
        <v>48217.7</v>
      </c>
      <c r="D61" s="330" t="s">
        <v>37</v>
      </c>
      <c r="E61" s="335">
        <v>0</v>
      </c>
      <c r="F61" s="335">
        <v>0</v>
      </c>
      <c r="G61" s="335">
        <v>48217.7</v>
      </c>
      <c r="H61" s="330" t="s">
        <v>37</v>
      </c>
    </row>
    <row r="62" spans="1:8" ht="20.100000000000001" customHeight="1" x14ac:dyDescent="0.25">
      <c r="A62" s="334" t="s">
        <v>425</v>
      </c>
      <c r="B62" s="334" t="s">
        <v>426</v>
      </c>
      <c r="C62" s="335">
        <v>48217.68</v>
      </c>
      <c r="D62" s="330" t="s">
        <v>37</v>
      </c>
      <c r="E62" s="335">
        <v>0</v>
      </c>
      <c r="F62" s="335">
        <v>0</v>
      </c>
      <c r="G62" s="335">
        <v>48217.68</v>
      </c>
      <c r="H62" s="330" t="s">
        <v>37</v>
      </c>
    </row>
    <row r="63" spans="1:8" ht="20.100000000000001" customHeight="1" x14ac:dyDescent="0.25">
      <c r="A63" s="334" t="s">
        <v>427</v>
      </c>
      <c r="B63" s="334" t="s">
        <v>428</v>
      </c>
      <c r="C63" s="335">
        <v>16775.86</v>
      </c>
      <c r="D63" s="330" t="s">
        <v>37</v>
      </c>
      <c r="E63" s="335">
        <v>0</v>
      </c>
      <c r="F63" s="335">
        <v>0</v>
      </c>
      <c r="G63" s="335">
        <v>16775.86</v>
      </c>
      <c r="H63" s="330" t="s">
        <v>37</v>
      </c>
    </row>
    <row r="64" spans="1:8" ht="20.100000000000001" customHeight="1" x14ac:dyDescent="0.25">
      <c r="A64" s="330" t="s">
        <v>37</v>
      </c>
    </row>
    <row r="65" spans="1:8" ht="20.100000000000001" customHeight="1" x14ac:dyDescent="0.25">
      <c r="A65" s="328" t="s">
        <v>429</v>
      </c>
      <c r="B65" s="328" t="s">
        <v>430</v>
      </c>
      <c r="C65" s="333" t="s">
        <v>37</v>
      </c>
      <c r="D65" s="332">
        <v>143114.67000000001</v>
      </c>
      <c r="E65" s="332">
        <v>0</v>
      </c>
      <c r="F65" s="332">
        <v>33963.370000000003</v>
      </c>
      <c r="G65" s="333" t="s">
        <v>37</v>
      </c>
      <c r="H65" s="332">
        <v>177078.04</v>
      </c>
    </row>
    <row r="66" spans="1:8" ht="20.100000000000001" customHeight="1" x14ac:dyDescent="0.25">
      <c r="A66" s="330" t="s">
        <v>37</v>
      </c>
    </row>
    <row r="67" spans="1:8" ht="20.100000000000001" customHeight="1" x14ac:dyDescent="0.25">
      <c r="A67" s="328" t="s">
        <v>431</v>
      </c>
      <c r="B67" s="328" t="s">
        <v>287</v>
      </c>
      <c r="C67" s="332">
        <v>629296.46</v>
      </c>
      <c r="D67" s="333" t="s">
        <v>37</v>
      </c>
      <c r="E67" s="332">
        <v>0</v>
      </c>
      <c r="F67" s="332">
        <v>0</v>
      </c>
      <c r="G67" s="332">
        <v>629296.46</v>
      </c>
      <c r="H67" s="333" t="s">
        <v>37</v>
      </c>
    </row>
    <row r="68" spans="1:8" ht="20.100000000000001" customHeight="1" x14ac:dyDescent="0.25">
      <c r="A68" s="334" t="s">
        <v>432</v>
      </c>
      <c r="B68" s="334" t="s">
        <v>433</v>
      </c>
      <c r="C68" s="335">
        <v>241365.42</v>
      </c>
      <c r="D68" s="330" t="s">
        <v>37</v>
      </c>
      <c r="E68" s="335">
        <v>0</v>
      </c>
      <c r="F68" s="335">
        <v>0</v>
      </c>
      <c r="G68" s="335">
        <v>241365.42</v>
      </c>
      <c r="H68" s="330" t="s">
        <v>37</v>
      </c>
    </row>
    <row r="69" spans="1:8" ht="20.100000000000001" customHeight="1" x14ac:dyDescent="0.25">
      <c r="A69" s="334" t="s">
        <v>434</v>
      </c>
      <c r="B69" s="334" t="s">
        <v>435</v>
      </c>
      <c r="C69" s="335">
        <v>193965.52</v>
      </c>
      <c r="D69" s="330" t="s">
        <v>37</v>
      </c>
      <c r="E69" s="335">
        <v>0</v>
      </c>
      <c r="F69" s="335">
        <v>0</v>
      </c>
      <c r="G69" s="335">
        <v>193965.52</v>
      </c>
      <c r="H69" s="330" t="s">
        <v>37</v>
      </c>
    </row>
    <row r="70" spans="1:8" ht="20.100000000000001" customHeight="1" x14ac:dyDescent="0.25">
      <c r="A70" s="334" t="s">
        <v>436</v>
      </c>
      <c r="B70" s="334" t="s">
        <v>435</v>
      </c>
      <c r="C70" s="335">
        <v>193965.52</v>
      </c>
      <c r="D70" s="330" t="s">
        <v>37</v>
      </c>
      <c r="E70" s="335">
        <v>0</v>
      </c>
      <c r="F70" s="335">
        <v>0</v>
      </c>
      <c r="G70" s="335">
        <v>193965.52</v>
      </c>
      <c r="H70" s="330" t="s">
        <v>37</v>
      </c>
    </row>
    <row r="71" spans="1:8" ht="20.100000000000001" customHeight="1" x14ac:dyDescent="0.25">
      <c r="A71" s="330" t="s">
        <v>37</v>
      </c>
    </row>
    <row r="72" spans="1:8" ht="20.100000000000001" customHeight="1" x14ac:dyDescent="0.25">
      <c r="A72" s="328" t="s">
        <v>437</v>
      </c>
      <c r="B72" s="328" t="s">
        <v>438</v>
      </c>
      <c r="C72" s="333" t="s">
        <v>37</v>
      </c>
      <c r="D72" s="332">
        <v>277110.28000000003</v>
      </c>
      <c r="E72" s="332">
        <v>0</v>
      </c>
      <c r="F72" s="332">
        <v>157324.12</v>
      </c>
      <c r="G72" s="333" t="s">
        <v>37</v>
      </c>
      <c r="H72" s="332">
        <v>434434.4</v>
      </c>
    </row>
    <row r="73" spans="1:8" ht="20.100000000000001" customHeight="1" x14ac:dyDescent="0.25">
      <c r="A73" s="330" t="s">
        <v>37</v>
      </c>
    </row>
    <row r="74" spans="1:8" ht="20.100000000000001" customHeight="1" x14ac:dyDescent="0.25">
      <c r="A74" s="328" t="s">
        <v>439</v>
      </c>
      <c r="B74" s="328" t="s">
        <v>440</v>
      </c>
      <c r="C74" s="332">
        <v>346017.2</v>
      </c>
      <c r="D74" s="333" t="s">
        <v>37</v>
      </c>
      <c r="E74" s="332">
        <v>0</v>
      </c>
      <c r="F74" s="332">
        <v>0</v>
      </c>
      <c r="G74" s="332">
        <v>346017.2</v>
      </c>
      <c r="H74" s="333" t="s">
        <v>37</v>
      </c>
    </row>
    <row r="75" spans="1:8" ht="20.100000000000001" customHeight="1" x14ac:dyDescent="0.25">
      <c r="A75" s="334" t="s">
        <v>441</v>
      </c>
      <c r="B75" s="334" t="s">
        <v>442</v>
      </c>
      <c r="C75" s="335">
        <v>9900</v>
      </c>
      <c r="D75" s="330" t="s">
        <v>37</v>
      </c>
      <c r="E75" s="335">
        <v>0</v>
      </c>
      <c r="F75" s="335">
        <v>0</v>
      </c>
      <c r="G75" s="335">
        <v>9900</v>
      </c>
      <c r="H75" s="330" t="s">
        <v>37</v>
      </c>
    </row>
    <row r="76" spans="1:8" ht="20.100000000000001" customHeight="1" x14ac:dyDescent="0.25">
      <c r="A76" s="334" t="s">
        <v>443</v>
      </c>
      <c r="B76" s="334" t="s">
        <v>444</v>
      </c>
      <c r="C76" s="335">
        <v>14915</v>
      </c>
      <c r="D76" s="330" t="s">
        <v>37</v>
      </c>
      <c r="E76" s="335">
        <v>0</v>
      </c>
      <c r="F76" s="335">
        <v>0</v>
      </c>
      <c r="G76" s="335">
        <v>14915</v>
      </c>
      <c r="H76" s="330" t="s">
        <v>37</v>
      </c>
    </row>
    <row r="77" spans="1:8" ht="20.100000000000001" customHeight="1" x14ac:dyDescent="0.25">
      <c r="A77" s="334" t="s">
        <v>445</v>
      </c>
      <c r="B77" s="334" t="s">
        <v>446</v>
      </c>
      <c r="C77" s="335">
        <v>144725.19</v>
      </c>
      <c r="D77" s="330" t="s">
        <v>37</v>
      </c>
      <c r="E77" s="335">
        <v>0</v>
      </c>
      <c r="F77" s="335">
        <v>0</v>
      </c>
      <c r="G77" s="335">
        <v>144725.19</v>
      </c>
      <c r="H77" s="330" t="s">
        <v>37</v>
      </c>
    </row>
    <row r="78" spans="1:8" ht="20.100000000000001" customHeight="1" x14ac:dyDescent="0.25">
      <c r="A78" s="334" t="s">
        <v>447</v>
      </c>
      <c r="B78" s="334" t="s">
        <v>448</v>
      </c>
      <c r="C78" s="335">
        <v>93440.02</v>
      </c>
      <c r="D78" s="330" t="s">
        <v>37</v>
      </c>
      <c r="E78" s="335">
        <v>0</v>
      </c>
      <c r="F78" s="335">
        <v>0</v>
      </c>
      <c r="G78" s="335">
        <v>93440.02</v>
      </c>
      <c r="H78" s="330" t="s">
        <v>37</v>
      </c>
    </row>
    <row r="79" spans="1:8" ht="20.100000000000001" customHeight="1" x14ac:dyDescent="0.25">
      <c r="A79" s="334" t="s">
        <v>449</v>
      </c>
      <c r="B79" s="334" t="s">
        <v>450</v>
      </c>
      <c r="C79" s="335">
        <v>16512.27</v>
      </c>
      <c r="D79" s="330" t="s">
        <v>37</v>
      </c>
      <c r="E79" s="335">
        <v>0</v>
      </c>
      <c r="F79" s="335">
        <v>0</v>
      </c>
      <c r="G79" s="335">
        <v>16512.27</v>
      </c>
      <c r="H79" s="330" t="s">
        <v>37</v>
      </c>
    </row>
    <row r="80" spans="1:8" ht="20.100000000000001" customHeight="1" x14ac:dyDescent="0.25">
      <c r="A80" s="334" t="s">
        <v>451</v>
      </c>
      <c r="B80" s="334" t="s">
        <v>452</v>
      </c>
      <c r="C80" s="335">
        <v>22340.13</v>
      </c>
      <c r="D80" s="330" t="s">
        <v>37</v>
      </c>
      <c r="E80" s="335">
        <v>0</v>
      </c>
      <c r="F80" s="335">
        <v>0</v>
      </c>
      <c r="G80" s="335">
        <v>22340.13</v>
      </c>
      <c r="H80" s="330" t="s">
        <v>37</v>
      </c>
    </row>
    <row r="81" spans="1:8" ht="20.100000000000001" customHeight="1" x14ac:dyDescent="0.25">
      <c r="A81" s="334" t="s">
        <v>453</v>
      </c>
      <c r="B81" s="334" t="s">
        <v>454</v>
      </c>
      <c r="C81" s="335">
        <v>21987.18</v>
      </c>
      <c r="D81" s="330" t="s">
        <v>37</v>
      </c>
      <c r="E81" s="335">
        <v>0</v>
      </c>
      <c r="F81" s="335">
        <v>0</v>
      </c>
      <c r="G81" s="335">
        <v>21987.18</v>
      </c>
      <c r="H81" s="330" t="s">
        <v>37</v>
      </c>
    </row>
    <row r="82" spans="1:8" ht="20.100000000000001" customHeight="1" x14ac:dyDescent="0.25">
      <c r="A82" s="334" t="s">
        <v>455</v>
      </c>
      <c r="B82" s="334" t="s">
        <v>456</v>
      </c>
      <c r="C82" s="335">
        <v>22197.41</v>
      </c>
      <c r="D82" s="330" t="s">
        <v>37</v>
      </c>
      <c r="E82" s="335">
        <v>0</v>
      </c>
      <c r="F82" s="335">
        <v>0</v>
      </c>
      <c r="G82" s="335">
        <v>22197.41</v>
      </c>
      <c r="H82" s="330" t="s">
        <v>37</v>
      </c>
    </row>
    <row r="83" spans="1:8" ht="20.100000000000001" customHeight="1" x14ac:dyDescent="0.25">
      <c r="A83" s="330" t="s">
        <v>37</v>
      </c>
    </row>
    <row r="84" spans="1:8" ht="20.100000000000001" customHeight="1" x14ac:dyDescent="0.25">
      <c r="A84" s="328" t="s">
        <v>457</v>
      </c>
      <c r="B84" s="328" t="s">
        <v>458</v>
      </c>
      <c r="C84" s="333" t="s">
        <v>37</v>
      </c>
      <c r="D84" s="332">
        <v>172461.45</v>
      </c>
      <c r="E84" s="332">
        <v>0</v>
      </c>
      <c r="F84" s="332">
        <v>34601.72</v>
      </c>
      <c r="G84" s="333" t="s">
        <v>37</v>
      </c>
      <c r="H84" s="332">
        <v>207063.17</v>
      </c>
    </row>
    <row r="85" spans="1:8" ht="20.100000000000001" customHeight="1" x14ac:dyDescent="0.25">
      <c r="A85" s="330" t="s">
        <v>37</v>
      </c>
    </row>
    <row r="86" spans="1:8" ht="20.100000000000001" customHeight="1" x14ac:dyDescent="0.25">
      <c r="A86" s="328" t="s">
        <v>459</v>
      </c>
      <c r="B86" s="328" t="s">
        <v>460</v>
      </c>
      <c r="C86" s="332">
        <v>89854.21</v>
      </c>
      <c r="D86" s="333" t="s">
        <v>37</v>
      </c>
      <c r="E86" s="332">
        <v>139.66999999999999</v>
      </c>
      <c r="F86" s="332">
        <v>0</v>
      </c>
      <c r="G86" s="332">
        <v>89993.88</v>
      </c>
      <c r="H86" s="333" t="s">
        <v>37</v>
      </c>
    </row>
    <row r="87" spans="1:8" ht="20.100000000000001" customHeight="1" x14ac:dyDescent="0.25">
      <c r="A87" s="334" t="s">
        <v>461</v>
      </c>
      <c r="B87" s="334" t="s">
        <v>462</v>
      </c>
      <c r="C87" s="335">
        <v>17872.21</v>
      </c>
      <c r="D87" s="330" t="s">
        <v>37</v>
      </c>
      <c r="E87" s="335">
        <v>139.66999999999999</v>
      </c>
      <c r="F87" s="335">
        <v>0</v>
      </c>
      <c r="G87" s="335">
        <v>18011.88</v>
      </c>
      <c r="H87" s="330" t="s">
        <v>37</v>
      </c>
    </row>
    <row r="88" spans="1:8" ht="20.100000000000001" customHeight="1" x14ac:dyDescent="0.25">
      <c r="A88" s="334" t="s">
        <v>463</v>
      </c>
      <c r="B88" s="334" t="s">
        <v>464</v>
      </c>
      <c r="C88" s="335">
        <v>71982</v>
      </c>
      <c r="D88" s="330" t="s">
        <v>37</v>
      </c>
      <c r="E88" s="335">
        <v>0</v>
      </c>
      <c r="F88" s="335">
        <v>0</v>
      </c>
      <c r="G88" s="335">
        <v>71982</v>
      </c>
      <c r="H88" s="330" t="s">
        <v>37</v>
      </c>
    </row>
    <row r="89" spans="1:8" ht="20.100000000000001" customHeight="1" x14ac:dyDescent="0.25">
      <c r="A89" s="330" t="s">
        <v>37</v>
      </c>
    </row>
    <row r="90" spans="1:8" ht="20.100000000000001" customHeight="1" x14ac:dyDescent="0.25">
      <c r="A90" s="328" t="s">
        <v>465</v>
      </c>
      <c r="B90" s="328" t="s">
        <v>466</v>
      </c>
      <c r="C90" s="332">
        <v>13514</v>
      </c>
      <c r="D90" s="333" t="s">
        <v>37</v>
      </c>
      <c r="E90" s="332">
        <v>0</v>
      </c>
      <c r="F90" s="332">
        <v>13514</v>
      </c>
      <c r="G90" s="332">
        <v>0</v>
      </c>
      <c r="H90" s="333" t="s">
        <v>37</v>
      </c>
    </row>
    <row r="91" spans="1:8" ht="20.100000000000001" customHeight="1" x14ac:dyDescent="0.25">
      <c r="A91" s="334" t="s">
        <v>467</v>
      </c>
      <c r="B91" s="334" t="s">
        <v>468</v>
      </c>
      <c r="C91" s="335">
        <v>13514</v>
      </c>
      <c r="D91" s="330" t="s">
        <v>37</v>
      </c>
      <c r="E91" s="335">
        <v>0</v>
      </c>
      <c r="F91" s="335">
        <v>13514</v>
      </c>
      <c r="G91" s="335">
        <v>0</v>
      </c>
      <c r="H91" s="330" t="s">
        <v>37</v>
      </c>
    </row>
    <row r="92" spans="1:8" ht="20.100000000000001" customHeight="1" x14ac:dyDescent="0.25">
      <c r="A92" s="330" t="s">
        <v>37</v>
      </c>
    </row>
    <row r="93" spans="1:8" ht="20.100000000000001" customHeight="1" x14ac:dyDescent="0.25">
      <c r="A93" s="328" t="s">
        <v>469</v>
      </c>
      <c r="B93" s="328" t="s">
        <v>470</v>
      </c>
      <c r="C93" s="332">
        <v>2000</v>
      </c>
      <c r="D93" s="333" t="s">
        <v>37</v>
      </c>
      <c r="E93" s="332">
        <v>0</v>
      </c>
      <c r="F93" s="332">
        <v>0</v>
      </c>
      <c r="G93" s="332">
        <v>2000</v>
      </c>
      <c r="H93" s="333" t="s">
        <v>37</v>
      </c>
    </row>
    <row r="94" spans="1:8" ht="20.100000000000001" customHeight="1" x14ac:dyDescent="0.25">
      <c r="A94" s="334" t="s">
        <v>471</v>
      </c>
      <c r="B94" s="334" t="s">
        <v>472</v>
      </c>
      <c r="C94" s="335">
        <v>2000</v>
      </c>
      <c r="D94" s="330" t="s">
        <v>37</v>
      </c>
      <c r="E94" s="335">
        <v>0</v>
      </c>
      <c r="F94" s="335">
        <v>0</v>
      </c>
      <c r="G94" s="335">
        <v>2000</v>
      </c>
      <c r="H94" s="330" t="s">
        <v>37</v>
      </c>
    </row>
    <row r="95" spans="1:8" ht="20.100000000000001" customHeight="1" x14ac:dyDescent="0.25">
      <c r="A95" s="330" t="s">
        <v>37</v>
      </c>
    </row>
    <row r="96" spans="1:8" ht="20.100000000000001" customHeight="1" x14ac:dyDescent="0.25">
      <c r="A96" s="328" t="s">
        <v>473</v>
      </c>
      <c r="B96" s="328" t="s">
        <v>474</v>
      </c>
      <c r="C96" s="333" t="s">
        <v>37</v>
      </c>
      <c r="D96" s="332">
        <v>0</v>
      </c>
      <c r="E96" s="332">
        <v>3567475.56</v>
      </c>
      <c r="F96" s="332">
        <v>3567475.56</v>
      </c>
      <c r="G96" s="333" t="s">
        <v>37</v>
      </c>
      <c r="H96" s="332">
        <v>0</v>
      </c>
    </row>
    <row r="97" spans="1:8" ht="20.100000000000001" customHeight="1" x14ac:dyDescent="0.25">
      <c r="A97" s="334" t="s">
        <v>475</v>
      </c>
      <c r="B97" s="334" t="s">
        <v>374</v>
      </c>
      <c r="C97" s="330" t="s">
        <v>37</v>
      </c>
      <c r="D97" s="335">
        <v>0</v>
      </c>
      <c r="E97" s="335">
        <v>16221.12</v>
      </c>
      <c r="F97" s="335">
        <v>16221.12</v>
      </c>
      <c r="G97" s="330" t="s">
        <v>37</v>
      </c>
      <c r="H97" s="335">
        <v>0</v>
      </c>
    </row>
    <row r="98" spans="1:8" ht="20.100000000000001" customHeight="1" x14ac:dyDescent="0.25">
      <c r="A98" s="334" t="s">
        <v>476</v>
      </c>
      <c r="B98" s="334" t="s">
        <v>477</v>
      </c>
      <c r="C98" s="330" t="s">
        <v>37</v>
      </c>
      <c r="D98" s="335">
        <v>0</v>
      </c>
      <c r="E98" s="335">
        <v>10096.120000000001</v>
      </c>
      <c r="F98" s="335">
        <v>10096.120000000001</v>
      </c>
      <c r="G98" s="330" t="s">
        <v>37</v>
      </c>
      <c r="H98" s="335">
        <v>0</v>
      </c>
    </row>
    <row r="99" spans="1:8" ht="20.100000000000001" customHeight="1" x14ac:dyDescent="0.25">
      <c r="A99" s="334" t="s">
        <v>478</v>
      </c>
      <c r="B99" s="334" t="s">
        <v>479</v>
      </c>
      <c r="C99" s="330" t="s">
        <v>37</v>
      </c>
      <c r="D99" s="335">
        <v>0</v>
      </c>
      <c r="E99" s="335">
        <v>5800</v>
      </c>
      <c r="F99" s="335">
        <v>5800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480</v>
      </c>
      <c r="B100" s="334" t="s">
        <v>481</v>
      </c>
      <c r="C100" s="330" t="s">
        <v>37</v>
      </c>
      <c r="D100" s="335">
        <v>0</v>
      </c>
      <c r="E100" s="335">
        <v>325</v>
      </c>
      <c r="F100" s="335">
        <v>325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482</v>
      </c>
      <c r="B101" s="334" t="s">
        <v>483</v>
      </c>
      <c r="C101" s="330" t="s">
        <v>37</v>
      </c>
      <c r="D101" s="335">
        <v>0</v>
      </c>
      <c r="E101" s="335">
        <v>2143247.87</v>
      </c>
      <c r="F101" s="335">
        <v>2143247.87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484</v>
      </c>
      <c r="B102" s="334" t="s">
        <v>485</v>
      </c>
      <c r="C102" s="330" t="s">
        <v>37</v>
      </c>
      <c r="D102" s="335">
        <v>0</v>
      </c>
      <c r="E102" s="335">
        <v>2712.65</v>
      </c>
      <c r="F102" s="335">
        <v>2712.65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486</v>
      </c>
      <c r="B103" s="334" t="s">
        <v>487</v>
      </c>
      <c r="C103" s="330" t="s">
        <v>37</v>
      </c>
      <c r="D103" s="335">
        <v>0</v>
      </c>
      <c r="E103" s="335">
        <v>3547.5</v>
      </c>
      <c r="F103" s="335">
        <v>3547.5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488</v>
      </c>
      <c r="B104" s="334" t="s">
        <v>489</v>
      </c>
      <c r="C104" s="330" t="s">
        <v>37</v>
      </c>
      <c r="D104" s="335">
        <v>0</v>
      </c>
      <c r="E104" s="335">
        <v>2136987.7200000002</v>
      </c>
      <c r="F104" s="335">
        <v>2136987.7200000002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490</v>
      </c>
      <c r="B105" s="334" t="s">
        <v>491</v>
      </c>
      <c r="C105" s="330" t="s">
        <v>37</v>
      </c>
      <c r="D105" s="335">
        <v>0</v>
      </c>
      <c r="E105" s="335">
        <v>525557.15</v>
      </c>
      <c r="F105" s="335">
        <v>525557.15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492</v>
      </c>
      <c r="B106" s="334" t="s">
        <v>493</v>
      </c>
      <c r="C106" s="330" t="s">
        <v>37</v>
      </c>
      <c r="D106" s="335">
        <v>0</v>
      </c>
      <c r="E106" s="335">
        <v>7000</v>
      </c>
      <c r="F106" s="335">
        <v>7000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494</v>
      </c>
      <c r="B107" s="334" t="s">
        <v>495</v>
      </c>
      <c r="C107" s="330" t="s">
        <v>37</v>
      </c>
      <c r="D107" s="335">
        <v>0</v>
      </c>
      <c r="E107" s="335">
        <v>4097.1499999999996</v>
      </c>
      <c r="F107" s="335">
        <v>4097.1499999999996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496</v>
      </c>
      <c r="B108" s="334" t="s">
        <v>497</v>
      </c>
      <c r="C108" s="330" t="s">
        <v>37</v>
      </c>
      <c r="D108" s="335">
        <v>0</v>
      </c>
      <c r="E108" s="335">
        <v>514460</v>
      </c>
      <c r="F108" s="335">
        <v>514460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498</v>
      </c>
      <c r="B109" s="334" t="s">
        <v>378</v>
      </c>
      <c r="C109" s="330" t="s">
        <v>37</v>
      </c>
      <c r="D109" s="335">
        <v>0</v>
      </c>
      <c r="E109" s="335">
        <v>5762</v>
      </c>
      <c r="F109" s="335">
        <v>5762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499</v>
      </c>
      <c r="B110" s="334" t="s">
        <v>500</v>
      </c>
      <c r="C110" s="330" t="s">
        <v>37</v>
      </c>
      <c r="D110" s="335">
        <v>0</v>
      </c>
      <c r="E110" s="335">
        <v>5673</v>
      </c>
      <c r="F110" s="335">
        <v>5673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501</v>
      </c>
      <c r="B111" s="334" t="s">
        <v>337</v>
      </c>
      <c r="C111" s="330" t="s">
        <v>37</v>
      </c>
      <c r="D111" s="335">
        <v>0</v>
      </c>
      <c r="E111" s="335">
        <v>89</v>
      </c>
      <c r="F111" s="335">
        <v>89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502</v>
      </c>
      <c r="B112" s="334" t="s">
        <v>503</v>
      </c>
      <c r="C112" s="330" t="s">
        <v>37</v>
      </c>
      <c r="D112" s="335">
        <v>0</v>
      </c>
      <c r="E112" s="335">
        <v>226548</v>
      </c>
      <c r="F112" s="335">
        <v>226548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504</v>
      </c>
      <c r="B113" s="334" t="s">
        <v>505</v>
      </c>
      <c r="C113" s="330" t="s">
        <v>37</v>
      </c>
      <c r="D113" s="335">
        <v>0</v>
      </c>
      <c r="E113" s="335">
        <v>226548</v>
      </c>
      <c r="F113" s="335">
        <v>226548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506</v>
      </c>
      <c r="B114" s="334" t="s">
        <v>507</v>
      </c>
      <c r="C114" s="330" t="s">
        <v>37</v>
      </c>
      <c r="D114" s="335">
        <v>0</v>
      </c>
      <c r="E114" s="335">
        <v>10617.48</v>
      </c>
      <c r="F114" s="335">
        <v>10617.48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508</v>
      </c>
      <c r="B115" s="334" t="s">
        <v>509</v>
      </c>
      <c r="C115" s="330" t="s">
        <v>37</v>
      </c>
      <c r="D115" s="335">
        <v>0</v>
      </c>
      <c r="E115" s="335">
        <v>264.48</v>
      </c>
      <c r="F115" s="335">
        <v>264.48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510</v>
      </c>
      <c r="B116" s="334" t="s">
        <v>511</v>
      </c>
      <c r="C116" s="330" t="s">
        <v>37</v>
      </c>
      <c r="D116" s="335">
        <v>0</v>
      </c>
      <c r="E116" s="335">
        <v>10353</v>
      </c>
      <c r="F116" s="335">
        <v>10353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512</v>
      </c>
      <c r="B117" s="334" t="s">
        <v>513</v>
      </c>
      <c r="C117" s="330" t="s">
        <v>37</v>
      </c>
      <c r="D117" s="335">
        <v>0</v>
      </c>
      <c r="E117" s="335">
        <v>86648.44</v>
      </c>
      <c r="F117" s="335">
        <v>86648.44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514</v>
      </c>
      <c r="B118" s="334" t="s">
        <v>515</v>
      </c>
      <c r="C118" s="330" t="s">
        <v>37</v>
      </c>
      <c r="D118" s="335">
        <v>0</v>
      </c>
      <c r="E118" s="335">
        <v>14571.66</v>
      </c>
      <c r="F118" s="335">
        <v>14571.66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516</v>
      </c>
      <c r="B119" s="334" t="s">
        <v>517</v>
      </c>
      <c r="C119" s="330" t="s">
        <v>37</v>
      </c>
      <c r="D119" s="335">
        <v>0</v>
      </c>
      <c r="E119" s="335">
        <v>72076.78</v>
      </c>
      <c r="F119" s="335">
        <v>72076.78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518</v>
      </c>
      <c r="B120" s="334" t="s">
        <v>519</v>
      </c>
      <c r="C120" s="330" t="s">
        <v>37</v>
      </c>
      <c r="D120" s="335">
        <v>0</v>
      </c>
      <c r="E120" s="335">
        <v>54314.65</v>
      </c>
      <c r="F120" s="335">
        <v>54314.65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520</v>
      </c>
      <c r="B121" s="334" t="s">
        <v>521</v>
      </c>
      <c r="C121" s="330" t="s">
        <v>37</v>
      </c>
      <c r="D121" s="335">
        <v>0</v>
      </c>
      <c r="E121" s="335">
        <v>52814.65</v>
      </c>
      <c r="F121" s="335">
        <v>52814.65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522</v>
      </c>
      <c r="B122" s="334" t="s">
        <v>523</v>
      </c>
      <c r="C122" s="330" t="s">
        <v>37</v>
      </c>
      <c r="D122" s="335">
        <v>0</v>
      </c>
      <c r="E122" s="335">
        <v>1500</v>
      </c>
      <c r="F122" s="335">
        <v>1500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524</v>
      </c>
      <c r="B123" s="334" t="s">
        <v>525</v>
      </c>
      <c r="C123" s="330" t="s">
        <v>37</v>
      </c>
      <c r="D123" s="335">
        <v>0</v>
      </c>
      <c r="E123" s="335">
        <v>70090.64</v>
      </c>
      <c r="F123" s="335">
        <v>70090.64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526</v>
      </c>
      <c r="B124" s="334" t="s">
        <v>527</v>
      </c>
      <c r="C124" s="330" t="s">
        <v>37</v>
      </c>
      <c r="D124" s="335">
        <v>0</v>
      </c>
      <c r="E124" s="335">
        <v>629</v>
      </c>
      <c r="F124" s="335">
        <v>629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528</v>
      </c>
      <c r="B125" s="334" t="s">
        <v>529</v>
      </c>
      <c r="C125" s="330" t="s">
        <v>37</v>
      </c>
      <c r="D125" s="335">
        <v>0</v>
      </c>
      <c r="E125" s="335">
        <v>981.33</v>
      </c>
      <c r="F125" s="335">
        <v>981.33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530</v>
      </c>
      <c r="B126" s="334" t="s">
        <v>531</v>
      </c>
      <c r="C126" s="330" t="s">
        <v>37</v>
      </c>
      <c r="D126" s="335">
        <v>0</v>
      </c>
      <c r="E126" s="335">
        <v>68480.31</v>
      </c>
      <c r="F126" s="335">
        <v>68480.31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532</v>
      </c>
      <c r="B127" s="334" t="s">
        <v>533</v>
      </c>
      <c r="C127" s="330" t="s">
        <v>37</v>
      </c>
      <c r="D127" s="335">
        <v>0</v>
      </c>
      <c r="E127" s="335">
        <v>76154</v>
      </c>
      <c r="F127" s="335">
        <v>76154</v>
      </c>
      <c r="G127" s="330" t="s">
        <v>37</v>
      </c>
      <c r="H127" s="335">
        <v>0</v>
      </c>
    </row>
    <row r="128" spans="1:8" ht="20.100000000000001" customHeight="1" x14ac:dyDescent="0.25">
      <c r="A128" s="334" t="s">
        <v>534</v>
      </c>
      <c r="B128" s="334" t="s">
        <v>535</v>
      </c>
      <c r="C128" s="330" t="s">
        <v>37</v>
      </c>
      <c r="D128" s="335">
        <v>0</v>
      </c>
      <c r="E128" s="335">
        <v>13514</v>
      </c>
      <c r="F128" s="335">
        <v>13514</v>
      </c>
      <c r="G128" s="330" t="s">
        <v>37</v>
      </c>
      <c r="H128" s="335">
        <v>0</v>
      </c>
    </row>
    <row r="129" spans="1:8" ht="20.100000000000001" customHeight="1" x14ac:dyDescent="0.25">
      <c r="A129" s="334" t="s">
        <v>536</v>
      </c>
      <c r="B129" s="334" t="s">
        <v>537</v>
      </c>
      <c r="C129" s="330" t="s">
        <v>37</v>
      </c>
      <c r="D129" s="335">
        <v>0</v>
      </c>
      <c r="E129" s="335">
        <v>62640</v>
      </c>
      <c r="F129" s="335">
        <v>62640</v>
      </c>
      <c r="G129" s="330" t="s">
        <v>37</v>
      </c>
      <c r="H129" s="335">
        <v>0</v>
      </c>
    </row>
    <row r="130" spans="1:8" ht="20.100000000000001" customHeight="1" x14ac:dyDescent="0.25">
      <c r="A130" s="334" t="s">
        <v>538</v>
      </c>
      <c r="B130" s="334" t="s">
        <v>539</v>
      </c>
      <c r="C130" s="330" t="s">
        <v>37</v>
      </c>
      <c r="D130" s="335">
        <v>0</v>
      </c>
      <c r="E130" s="335">
        <v>29000</v>
      </c>
      <c r="F130" s="335">
        <v>29000</v>
      </c>
      <c r="G130" s="330" t="s">
        <v>37</v>
      </c>
      <c r="H130" s="335">
        <v>0</v>
      </c>
    </row>
    <row r="131" spans="1:8" ht="20.100000000000001" customHeight="1" x14ac:dyDescent="0.25">
      <c r="A131" s="334" t="s">
        <v>540</v>
      </c>
      <c r="B131" s="334" t="s">
        <v>166</v>
      </c>
      <c r="C131" s="330" t="s">
        <v>37</v>
      </c>
      <c r="D131" s="335">
        <v>0</v>
      </c>
      <c r="E131" s="335">
        <v>29000</v>
      </c>
      <c r="F131" s="335">
        <v>29000</v>
      </c>
      <c r="G131" s="330" t="s">
        <v>37</v>
      </c>
      <c r="H131" s="335">
        <v>0</v>
      </c>
    </row>
    <row r="132" spans="1:8" ht="20.100000000000001" customHeight="1" x14ac:dyDescent="0.25">
      <c r="A132" s="334" t="s">
        <v>541</v>
      </c>
      <c r="B132" s="334" t="s">
        <v>542</v>
      </c>
      <c r="C132" s="330" t="s">
        <v>37</v>
      </c>
      <c r="D132" s="335">
        <v>0</v>
      </c>
      <c r="E132" s="335">
        <v>507</v>
      </c>
      <c r="F132" s="335">
        <v>507</v>
      </c>
      <c r="G132" s="330" t="s">
        <v>37</v>
      </c>
      <c r="H132" s="335">
        <v>0</v>
      </c>
    </row>
    <row r="133" spans="1:8" ht="20.100000000000001" customHeight="1" x14ac:dyDescent="0.25">
      <c r="A133" s="334" t="s">
        <v>543</v>
      </c>
      <c r="B133" s="334" t="s">
        <v>306</v>
      </c>
      <c r="C133" s="330" t="s">
        <v>37</v>
      </c>
      <c r="D133" s="335">
        <v>0</v>
      </c>
      <c r="E133" s="335">
        <v>507</v>
      </c>
      <c r="F133" s="335">
        <v>507</v>
      </c>
      <c r="G133" s="330" t="s">
        <v>37</v>
      </c>
      <c r="H133" s="335">
        <v>0</v>
      </c>
    </row>
    <row r="134" spans="1:8" ht="20.100000000000001" customHeight="1" x14ac:dyDescent="0.25">
      <c r="A134" s="334" t="s">
        <v>544</v>
      </c>
      <c r="B134" s="334" t="s">
        <v>364</v>
      </c>
      <c r="C134" s="330" t="s">
        <v>37</v>
      </c>
      <c r="D134" s="335">
        <v>0</v>
      </c>
      <c r="E134" s="335">
        <v>322807.21000000002</v>
      </c>
      <c r="F134" s="335">
        <v>322807.21000000002</v>
      </c>
      <c r="G134" s="330" t="s">
        <v>37</v>
      </c>
      <c r="H134" s="335">
        <v>0</v>
      </c>
    </row>
    <row r="135" spans="1:8" ht="20.100000000000001" customHeight="1" x14ac:dyDescent="0.25">
      <c r="A135" s="334" t="s">
        <v>545</v>
      </c>
      <c r="B135" s="334" t="s">
        <v>546</v>
      </c>
      <c r="C135" s="330" t="s">
        <v>37</v>
      </c>
      <c r="D135" s="335">
        <v>0</v>
      </c>
      <c r="E135" s="335">
        <v>285687.21000000002</v>
      </c>
      <c r="F135" s="335">
        <v>285687.21000000002</v>
      </c>
      <c r="G135" s="330" t="s">
        <v>37</v>
      </c>
      <c r="H135" s="335">
        <v>0</v>
      </c>
    </row>
    <row r="136" spans="1:8" ht="20.100000000000001" customHeight="1" x14ac:dyDescent="0.25">
      <c r="A136" s="334" t="s">
        <v>547</v>
      </c>
      <c r="B136" s="334" t="s">
        <v>548</v>
      </c>
      <c r="C136" s="330" t="s">
        <v>37</v>
      </c>
      <c r="D136" s="335">
        <v>0</v>
      </c>
      <c r="E136" s="335">
        <v>37120</v>
      </c>
      <c r="F136" s="335">
        <v>37120</v>
      </c>
      <c r="G136" s="330" t="s">
        <v>37</v>
      </c>
      <c r="H136" s="335">
        <v>0</v>
      </c>
    </row>
    <row r="137" spans="1:8" ht="20.100000000000001" customHeight="1" x14ac:dyDescent="0.25">
      <c r="A137" s="330" t="s">
        <v>37</v>
      </c>
    </row>
    <row r="138" spans="1:8" ht="20.100000000000001" customHeight="1" x14ac:dyDescent="0.25">
      <c r="A138" s="328" t="s">
        <v>549</v>
      </c>
      <c r="B138" s="328" t="s">
        <v>550</v>
      </c>
      <c r="C138" s="333" t="s">
        <v>37</v>
      </c>
      <c r="D138" s="332">
        <v>10000</v>
      </c>
      <c r="E138" s="332">
        <v>5000</v>
      </c>
      <c r="F138" s="332">
        <v>5000</v>
      </c>
      <c r="G138" s="333" t="s">
        <v>37</v>
      </c>
      <c r="H138" s="332">
        <v>10000</v>
      </c>
    </row>
    <row r="139" spans="1:8" ht="20.100000000000001" customHeight="1" x14ac:dyDescent="0.25">
      <c r="A139" s="334" t="s">
        <v>551</v>
      </c>
      <c r="B139" s="334" t="s">
        <v>552</v>
      </c>
      <c r="C139" s="330" t="s">
        <v>37</v>
      </c>
      <c r="D139" s="335">
        <v>0</v>
      </c>
      <c r="E139" s="335">
        <v>5000</v>
      </c>
      <c r="F139" s="335">
        <v>5000</v>
      </c>
      <c r="G139" s="330" t="s">
        <v>37</v>
      </c>
      <c r="H139" s="335">
        <v>0</v>
      </c>
    </row>
    <row r="140" spans="1:8" ht="20.100000000000001" customHeight="1" x14ac:dyDescent="0.25">
      <c r="A140" s="334" t="s">
        <v>553</v>
      </c>
      <c r="B140" s="334" t="s">
        <v>554</v>
      </c>
      <c r="C140" s="330" t="s">
        <v>37</v>
      </c>
      <c r="D140" s="335">
        <v>0</v>
      </c>
      <c r="E140" s="335">
        <v>5000</v>
      </c>
      <c r="F140" s="335">
        <v>5000</v>
      </c>
      <c r="G140" s="330" t="s">
        <v>37</v>
      </c>
      <c r="H140" s="335">
        <v>0</v>
      </c>
    </row>
    <row r="141" spans="1:8" ht="20.100000000000001" customHeight="1" x14ac:dyDescent="0.25">
      <c r="A141" s="334" t="s">
        <v>555</v>
      </c>
      <c r="B141" s="334" t="s">
        <v>556</v>
      </c>
      <c r="C141" s="330" t="s">
        <v>37</v>
      </c>
      <c r="D141" s="335">
        <v>10000</v>
      </c>
      <c r="E141" s="335">
        <v>0</v>
      </c>
      <c r="F141" s="335">
        <v>0</v>
      </c>
      <c r="G141" s="330" t="s">
        <v>37</v>
      </c>
      <c r="H141" s="335">
        <v>10000</v>
      </c>
    </row>
    <row r="142" spans="1:8" ht="20.100000000000001" customHeight="1" x14ac:dyDescent="0.25">
      <c r="A142" s="334" t="s">
        <v>557</v>
      </c>
      <c r="B142" s="334" t="s">
        <v>558</v>
      </c>
      <c r="C142" s="330" t="s">
        <v>37</v>
      </c>
      <c r="D142" s="335">
        <v>10000</v>
      </c>
      <c r="E142" s="335">
        <v>0</v>
      </c>
      <c r="F142" s="335">
        <v>0</v>
      </c>
      <c r="G142" s="330" t="s">
        <v>37</v>
      </c>
      <c r="H142" s="335">
        <v>10000</v>
      </c>
    </row>
    <row r="143" spans="1:8" ht="20.100000000000001" customHeight="1" x14ac:dyDescent="0.25">
      <c r="A143" s="330" t="s">
        <v>37</v>
      </c>
    </row>
    <row r="144" spans="1:8" ht="20.100000000000001" customHeight="1" x14ac:dyDescent="0.25">
      <c r="A144" s="328" t="s">
        <v>559</v>
      </c>
      <c r="B144" s="328" t="s">
        <v>560</v>
      </c>
      <c r="C144" s="333" t="s">
        <v>37</v>
      </c>
      <c r="D144" s="332">
        <v>194173</v>
      </c>
      <c r="E144" s="332">
        <v>95000</v>
      </c>
      <c r="F144" s="332">
        <v>95930</v>
      </c>
      <c r="G144" s="333" t="s">
        <v>37</v>
      </c>
      <c r="H144" s="332">
        <v>195103</v>
      </c>
    </row>
    <row r="145" spans="1:8" ht="20.100000000000001" customHeight="1" x14ac:dyDescent="0.25">
      <c r="A145" s="334" t="s">
        <v>561</v>
      </c>
      <c r="B145" s="334" t="s">
        <v>552</v>
      </c>
      <c r="C145" s="330" t="s">
        <v>37</v>
      </c>
      <c r="D145" s="335">
        <v>0</v>
      </c>
      <c r="E145" s="335">
        <v>95000</v>
      </c>
      <c r="F145" s="335">
        <v>95000</v>
      </c>
      <c r="G145" s="330" t="s">
        <v>37</v>
      </c>
      <c r="H145" s="335">
        <v>0</v>
      </c>
    </row>
    <row r="146" spans="1:8" ht="20.100000000000001" customHeight="1" x14ac:dyDescent="0.25">
      <c r="A146" s="334" t="s">
        <v>562</v>
      </c>
      <c r="B146" s="334" t="s">
        <v>554</v>
      </c>
      <c r="C146" s="330" t="s">
        <v>37</v>
      </c>
      <c r="D146" s="335">
        <v>0</v>
      </c>
      <c r="E146" s="335">
        <v>95000</v>
      </c>
      <c r="F146" s="335">
        <v>95000</v>
      </c>
      <c r="G146" s="330" t="s">
        <v>37</v>
      </c>
      <c r="H146" s="335">
        <v>0</v>
      </c>
    </row>
    <row r="147" spans="1:8" ht="20.100000000000001" customHeight="1" x14ac:dyDescent="0.25">
      <c r="A147" s="334" t="s">
        <v>563</v>
      </c>
      <c r="B147" s="334" t="s">
        <v>556</v>
      </c>
      <c r="C147" s="330" t="s">
        <v>37</v>
      </c>
      <c r="D147" s="335">
        <v>194173</v>
      </c>
      <c r="E147" s="335">
        <v>0</v>
      </c>
      <c r="F147" s="335">
        <v>930</v>
      </c>
      <c r="G147" s="330" t="s">
        <v>37</v>
      </c>
      <c r="H147" s="335">
        <v>195103</v>
      </c>
    </row>
    <row r="148" spans="1:8" ht="20.100000000000001" customHeight="1" x14ac:dyDescent="0.25">
      <c r="A148" s="334" t="s">
        <v>564</v>
      </c>
      <c r="B148" s="334" t="s">
        <v>558</v>
      </c>
      <c r="C148" s="330" t="s">
        <v>37</v>
      </c>
      <c r="D148" s="335">
        <v>194173</v>
      </c>
      <c r="E148" s="335">
        <v>0</v>
      </c>
      <c r="F148" s="335">
        <v>930</v>
      </c>
      <c r="G148" s="330" t="s">
        <v>37</v>
      </c>
      <c r="H148" s="335">
        <v>195103</v>
      </c>
    </row>
    <row r="149" spans="1:8" ht="20.100000000000001" customHeight="1" x14ac:dyDescent="0.25">
      <c r="A149" s="330" t="s">
        <v>37</v>
      </c>
    </row>
    <row r="150" spans="1:8" ht="20.100000000000001" customHeight="1" x14ac:dyDescent="0.25">
      <c r="A150" s="328" t="s">
        <v>565</v>
      </c>
      <c r="B150" s="328" t="s">
        <v>566</v>
      </c>
      <c r="C150" s="333" t="s">
        <v>37</v>
      </c>
      <c r="D150" s="332">
        <v>1861</v>
      </c>
      <c r="E150" s="332">
        <v>27794.400000000001</v>
      </c>
      <c r="F150" s="332">
        <v>27794.400000000001</v>
      </c>
      <c r="G150" s="333" t="s">
        <v>37</v>
      </c>
      <c r="H150" s="332">
        <v>1861</v>
      </c>
    </row>
    <row r="151" spans="1:8" ht="20.100000000000001" customHeight="1" x14ac:dyDescent="0.25">
      <c r="A151" s="334" t="s">
        <v>567</v>
      </c>
      <c r="B151" s="334" t="s">
        <v>568</v>
      </c>
      <c r="C151" s="330" t="s">
        <v>37</v>
      </c>
      <c r="D151" s="335">
        <v>1861</v>
      </c>
      <c r="E151" s="335">
        <v>27794.400000000001</v>
      </c>
      <c r="F151" s="335">
        <v>27794.400000000001</v>
      </c>
      <c r="G151" s="330" t="s">
        <v>37</v>
      </c>
      <c r="H151" s="335">
        <v>1861</v>
      </c>
    </row>
    <row r="152" spans="1:8" ht="20.100000000000001" customHeight="1" x14ac:dyDescent="0.25">
      <c r="A152" s="330" t="s">
        <v>37</v>
      </c>
    </row>
    <row r="153" spans="1:8" ht="20.100000000000001" customHeight="1" x14ac:dyDescent="0.25">
      <c r="A153" s="328" t="s">
        <v>569</v>
      </c>
      <c r="B153" s="328" t="s">
        <v>570</v>
      </c>
      <c r="C153" s="333" t="s">
        <v>37</v>
      </c>
      <c r="D153" s="332">
        <v>0</v>
      </c>
      <c r="E153" s="332">
        <v>63201.46</v>
      </c>
      <c r="F153" s="332">
        <v>63201.46</v>
      </c>
      <c r="G153" s="333" t="s">
        <v>37</v>
      </c>
      <c r="H153" s="332">
        <v>0</v>
      </c>
    </row>
    <row r="154" spans="1:8" ht="20.100000000000001" customHeight="1" x14ac:dyDescent="0.25">
      <c r="A154" s="334" t="s">
        <v>571</v>
      </c>
      <c r="B154" s="334" t="s">
        <v>572</v>
      </c>
      <c r="C154" s="330" t="s">
        <v>37</v>
      </c>
      <c r="D154" s="335">
        <v>0</v>
      </c>
      <c r="E154" s="335">
        <v>63201.46</v>
      </c>
      <c r="F154" s="335">
        <v>63201.46</v>
      </c>
      <c r="G154" s="330" t="s">
        <v>37</v>
      </c>
      <c r="H154" s="335">
        <v>0</v>
      </c>
    </row>
    <row r="155" spans="1:8" ht="20.100000000000001" customHeight="1" x14ac:dyDescent="0.25">
      <c r="A155" s="330" t="s">
        <v>37</v>
      </c>
    </row>
    <row r="156" spans="1:8" ht="20.100000000000001" customHeight="1" x14ac:dyDescent="0.25">
      <c r="A156" s="328" t="s">
        <v>573</v>
      </c>
      <c r="B156" s="328" t="s">
        <v>574</v>
      </c>
      <c r="C156" s="333" t="s">
        <v>37</v>
      </c>
      <c r="D156" s="332">
        <v>73108.37</v>
      </c>
      <c r="E156" s="332">
        <v>63201.46</v>
      </c>
      <c r="F156" s="332">
        <v>63782.57</v>
      </c>
      <c r="G156" s="333" t="s">
        <v>37</v>
      </c>
      <c r="H156" s="332">
        <v>73689.48</v>
      </c>
    </row>
    <row r="157" spans="1:8" ht="20.100000000000001" customHeight="1" x14ac:dyDescent="0.25">
      <c r="A157" s="334" t="s">
        <v>575</v>
      </c>
      <c r="B157" s="334" t="s">
        <v>576</v>
      </c>
      <c r="C157" s="330" t="s">
        <v>37</v>
      </c>
      <c r="D157" s="335">
        <v>73108.37</v>
      </c>
      <c r="E157" s="335">
        <v>63201.46</v>
      </c>
      <c r="F157" s="335">
        <v>63782.57</v>
      </c>
      <c r="G157" s="330" t="s">
        <v>37</v>
      </c>
      <c r="H157" s="335">
        <v>73689.48</v>
      </c>
    </row>
    <row r="158" spans="1:8" ht="20.100000000000001" customHeight="1" x14ac:dyDescent="0.25">
      <c r="A158" s="330" t="s">
        <v>37</v>
      </c>
    </row>
    <row r="159" spans="1:8" ht="20.100000000000001" customHeight="1" x14ac:dyDescent="0.25">
      <c r="A159" s="328" t="s">
        <v>577</v>
      </c>
      <c r="B159" s="328" t="s">
        <v>578</v>
      </c>
      <c r="C159" s="333" t="s">
        <v>37</v>
      </c>
      <c r="D159" s="332">
        <v>190048.68</v>
      </c>
      <c r="E159" s="332">
        <v>189639.4</v>
      </c>
      <c r="F159" s="332">
        <v>29491.23</v>
      </c>
      <c r="G159" s="333" t="s">
        <v>37</v>
      </c>
      <c r="H159" s="332">
        <v>29900.51</v>
      </c>
    </row>
    <row r="160" spans="1:8" ht="20.100000000000001" customHeight="1" x14ac:dyDescent="0.25">
      <c r="A160" s="334" t="s">
        <v>579</v>
      </c>
      <c r="B160" s="334" t="s">
        <v>580</v>
      </c>
      <c r="C160" s="330" t="s">
        <v>37</v>
      </c>
      <c r="D160" s="335">
        <v>2761</v>
      </c>
      <c r="E160" s="335">
        <v>2761</v>
      </c>
      <c r="F160" s="335">
        <v>2641</v>
      </c>
      <c r="G160" s="330" t="s">
        <v>37</v>
      </c>
      <c r="H160" s="335">
        <v>2641</v>
      </c>
    </row>
    <row r="161" spans="1:8" ht="20.100000000000001" customHeight="1" x14ac:dyDescent="0.25">
      <c r="A161" s="334" t="s">
        <v>581</v>
      </c>
      <c r="B161" s="334" t="s">
        <v>582</v>
      </c>
      <c r="C161" s="330" t="s">
        <v>37</v>
      </c>
      <c r="D161" s="335">
        <v>0</v>
      </c>
      <c r="E161" s="335">
        <v>0</v>
      </c>
      <c r="F161" s="335">
        <v>5540</v>
      </c>
      <c r="G161" s="330" t="s">
        <v>37</v>
      </c>
      <c r="H161" s="335">
        <v>5540</v>
      </c>
    </row>
    <row r="162" spans="1:8" ht="20.100000000000001" customHeight="1" x14ac:dyDescent="0.25">
      <c r="A162" s="334" t="s">
        <v>583</v>
      </c>
      <c r="B162" s="334" t="s">
        <v>584</v>
      </c>
      <c r="C162" s="330" t="s">
        <v>37</v>
      </c>
      <c r="D162" s="335">
        <v>180200</v>
      </c>
      <c r="E162" s="335">
        <v>180200</v>
      </c>
      <c r="F162" s="335">
        <v>0</v>
      </c>
      <c r="G162" s="330" t="s">
        <v>37</v>
      </c>
      <c r="H162" s="335">
        <v>0</v>
      </c>
    </row>
    <row r="163" spans="1:8" ht="20.100000000000001" customHeight="1" x14ac:dyDescent="0.25">
      <c r="A163" s="334" t="s">
        <v>585</v>
      </c>
      <c r="B163" s="334" t="s">
        <v>586</v>
      </c>
      <c r="C163" s="330" t="s">
        <v>37</v>
      </c>
      <c r="D163" s="335">
        <v>0</v>
      </c>
      <c r="E163" s="335">
        <v>0</v>
      </c>
      <c r="F163" s="335">
        <v>5909</v>
      </c>
      <c r="G163" s="330" t="s">
        <v>37</v>
      </c>
      <c r="H163" s="335">
        <v>5909</v>
      </c>
    </row>
    <row r="164" spans="1:8" ht="20.100000000000001" customHeight="1" x14ac:dyDescent="0.25">
      <c r="A164" s="334" t="s">
        <v>587</v>
      </c>
      <c r="B164" s="334" t="s">
        <v>588</v>
      </c>
      <c r="C164" s="330" t="s">
        <v>37</v>
      </c>
      <c r="D164" s="335">
        <v>0</v>
      </c>
      <c r="E164" s="335">
        <v>0</v>
      </c>
      <c r="F164" s="335">
        <v>1493</v>
      </c>
      <c r="G164" s="330" t="s">
        <v>37</v>
      </c>
      <c r="H164" s="335">
        <v>1493</v>
      </c>
    </row>
    <row r="165" spans="1:8" ht="20.100000000000001" customHeight="1" x14ac:dyDescent="0.25">
      <c r="A165" s="334" t="s">
        <v>589</v>
      </c>
      <c r="B165" s="334" t="s">
        <v>590</v>
      </c>
      <c r="C165" s="330" t="s">
        <v>37</v>
      </c>
      <c r="D165" s="335">
        <v>5391.68</v>
      </c>
      <c r="E165" s="335">
        <v>4982.3999999999996</v>
      </c>
      <c r="F165" s="335">
        <v>4739.21</v>
      </c>
      <c r="G165" s="330" t="s">
        <v>37</v>
      </c>
      <c r="H165" s="335">
        <v>5148.49</v>
      </c>
    </row>
    <row r="166" spans="1:8" ht="20.100000000000001" customHeight="1" x14ac:dyDescent="0.25">
      <c r="A166" s="334" t="s">
        <v>591</v>
      </c>
      <c r="B166" s="334" t="s">
        <v>592</v>
      </c>
      <c r="C166" s="330" t="s">
        <v>37</v>
      </c>
      <c r="D166" s="335">
        <v>5391.68</v>
      </c>
      <c r="E166" s="335">
        <v>4982.3999999999996</v>
      </c>
      <c r="F166" s="335">
        <v>4739.21</v>
      </c>
      <c r="G166" s="330" t="s">
        <v>37</v>
      </c>
      <c r="H166" s="335">
        <v>5148.49</v>
      </c>
    </row>
    <row r="167" spans="1:8" ht="20.100000000000001" customHeight="1" x14ac:dyDescent="0.25">
      <c r="A167" s="334" t="s">
        <v>593</v>
      </c>
      <c r="B167" s="334" t="s">
        <v>594</v>
      </c>
      <c r="C167" s="330" t="s">
        <v>37</v>
      </c>
      <c r="D167" s="335">
        <v>0</v>
      </c>
      <c r="E167" s="335">
        <v>0</v>
      </c>
      <c r="F167" s="335">
        <v>2704.01</v>
      </c>
      <c r="G167" s="330" t="s">
        <v>37</v>
      </c>
      <c r="H167" s="335">
        <v>2704.01</v>
      </c>
    </row>
    <row r="168" spans="1:8" ht="20.100000000000001" customHeight="1" x14ac:dyDescent="0.25">
      <c r="A168" s="334" t="s">
        <v>595</v>
      </c>
      <c r="B168" s="334" t="s">
        <v>596</v>
      </c>
      <c r="C168" s="330" t="s">
        <v>37</v>
      </c>
      <c r="D168" s="335">
        <v>0</v>
      </c>
      <c r="E168" s="335">
        <v>0</v>
      </c>
      <c r="F168" s="335">
        <v>3491.41</v>
      </c>
      <c r="G168" s="330" t="s">
        <v>37</v>
      </c>
      <c r="H168" s="335">
        <v>3491.41</v>
      </c>
    </row>
    <row r="169" spans="1:8" ht="20.100000000000001" customHeight="1" x14ac:dyDescent="0.25">
      <c r="A169" s="334" t="s">
        <v>597</v>
      </c>
      <c r="B169" s="334" t="s">
        <v>598</v>
      </c>
      <c r="C169" s="330" t="s">
        <v>37</v>
      </c>
      <c r="D169" s="335">
        <v>0</v>
      </c>
      <c r="E169" s="335">
        <v>0</v>
      </c>
      <c r="F169" s="335">
        <v>1081.5999999999999</v>
      </c>
      <c r="G169" s="330" t="s">
        <v>37</v>
      </c>
      <c r="H169" s="335">
        <v>1081.5999999999999</v>
      </c>
    </row>
    <row r="170" spans="1:8" ht="20.100000000000001" customHeight="1" x14ac:dyDescent="0.25">
      <c r="A170" s="334" t="s">
        <v>599</v>
      </c>
      <c r="B170" s="334" t="s">
        <v>600</v>
      </c>
      <c r="C170" s="330" t="s">
        <v>37</v>
      </c>
      <c r="D170" s="335">
        <v>911</v>
      </c>
      <c r="E170" s="335">
        <v>911</v>
      </c>
      <c r="F170" s="335">
        <v>932</v>
      </c>
      <c r="G170" s="330" t="s">
        <v>37</v>
      </c>
      <c r="H170" s="335">
        <v>932</v>
      </c>
    </row>
    <row r="171" spans="1:8" ht="20.100000000000001" customHeight="1" x14ac:dyDescent="0.25">
      <c r="A171" s="334" t="s">
        <v>601</v>
      </c>
      <c r="B171" s="334" t="s">
        <v>602</v>
      </c>
      <c r="C171" s="330" t="s">
        <v>37</v>
      </c>
      <c r="D171" s="335">
        <v>911</v>
      </c>
      <c r="E171" s="335">
        <v>911</v>
      </c>
      <c r="F171" s="335">
        <v>932</v>
      </c>
      <c r="G171" s="330" t="s">
        <v>37</v>
      </c>
      <c r="H171" s="335">
        <v>932</v>
      </c>
    </row>
    <row r="172" spans="1:8" ht="20.100000000000001" customHeight="1" x14ac:dyDescent="0.25">
      <c r="A172" s="334" t="s">
        <v>603</v>
      </c>
      <c r="B172" s="334" t="s">
        <v>604</v>
      </c>
      <c r="C172" s="330" t="s">
        <v>37</v>
      </c>
      <c r="D172" s="335">
        <v>785</v>
      </c>
      <c r="E172" s="335">
        <v>785</v>
      </c>
      <c r="F172" s="335">
        <v>960</v>
      </c>
      <c r="G172" s="330" t="s">
        <v>37</v>
      </c>
      <c r="H172" s="335">
        <v>960</v>
      </c>
    </row>
    <row r="173" spans="1:8" ht="20.100000000000001" customHeight="1" x14ac:dyDescent="0.25">
      <c r="A173" s="330" t="s">
        <v>37</v>
      </c>
    </row>
    <row r="174" spans="1:8" ht="20.100000000000001" customHeight="1" x14ac:dyDescent="0.25">
      <c r="A174" s="328" t="s">
        <v>605</v>
      </c>
      <c r="B174" s="328" t="s">
        <v>606</v>
      </c>
      <c r="C174" s="333" t="s">
        <v>37</v>
      </c>
      <c r="D174" s="332">
        <v>20000</v>
      </c>
      <c r="E174" s="332">
        <v>0</v>
      </c>
      <c r="F174" s="332">
        <v>0</v>
      </c>
      <c r="G174" s="333" t="s">
        <v>37</v>
      </c>
      <c r="H174" s="332">
        <v>20000</v>
      </c>
    </row>
    <row r="175" spans="1:8" ht="20.100000000000001" customHeight="1" x14ac:dyDescent="0.25">
      <c r="A175" s="334" t="s">
        <v>607</v>
      </c>
      <c r="B175" s="334" t="s">
        <v>157</v>
      </c>
      <c r="C175" s="330" t="s">
        <v>37</v>
      </c>
      <c r="D175" s="335">
        <v>20000</v>
      </c>
      <c r="E175" s="335">
        <v>0</v>
      </c>
      <c r="F175" s="335">
        <v>0</v>
      </c>
      <c r="G175" s="330" t="s">
        <v>37</v>
      </c>
      <c r="H175" s="335">
        <v>20000</v>
      </c>
    </row>
    <row r="176" spans="1:8" ht="20.100000000000001" customHeight="1" x14ac:dyDescent="0.25">
      <c r="A176" s="330" t="s">
        <v>37</v>
      </c>
    </row>
    <row r="177" spans="1:8" ht="20.100000000000001" customHeight="1" x14ac:dyDescent="0.25">
      <c r="A177" s="328" t="s">
        <v>608</v>
      </c>
      <c r="B177" s="328" t="s">
        <v>609</v>
      </c>
      <c r="C177" s="333" t="s">
        <v>37</v>
      </c>
      <c r="D177" s="332">
        <v>11710411.380000001</v>
      </c>
      <c r="E177" s="332">
        <v>0</v>
      </c>
      <c r="F177" s="332">
        <v>500000</v>
      </c>
      <c r="G177" s="333" t="s">
        <v>37</v>
      </c>
      <c r="H177" s="332">
        <v>12210411.380000001</v>
      </c>
    </row>
    <row r="178" spans="1:8" ht="20.100000000000001" customHeight="1" x14ac:dyDescent="0.25">
      <c r="A178" s="334" t="s">
        <v>610</v>
      </c>
      <c r="B178" s="334" t="s">
        <v>370</v>
      </c>
      <c r="C178" s="330" t="s">
        <v>37</v>
      </c>
      <c r="D178" s="335">
        <v>5740504.1799999997</v>
      </c>
      <c r="E178" s="335">
        <v>0</v>
      </c>
      <c r="F178" s="335">
        <v>500000</v>
      </c>
      <c r="G178" s="330" t="s">
        <v>37</v>
      </c>
      <c r="H178" s="335">
        <v>6240504.1799999997</v>
      </c>
    </row>
    <row r="179" spans="1:8" ht="20.100000000000001" customHeight="1" x14ac:dyDescent="0.25">
      <c r="A179" s="334" t="s">
        <v>611</v>
      </c>
      <c r="B179" s="334" t="s">
        <v>612</v>
      </c>
      <c r="C179" s="330" t="s">
        <v>37</v>
      </c>
      <c r="D179" s="335">
        <v>5969907.2000000002</v>
      </c>
      <c r="E179" s="335">
        <v>0</v>
      </c>
      <c r="F179" s="335">
        <v>0</v>
      </c>
      <c r="G179" s="330" t="s">
        <v>37</v>
      </c>
      <c r="H179" s="335">
        <v>5969907.2000000002</v>
      </c>
    </row>
    <row r="180" spans="1:8" ht="20.100000000000001" customHeight="1" x14ac:dyDescent="0.25">
      <c r="A180" s="330" t="s">
        <v>37</v>
      </c>
    </row>
    <row r="181" spans="1:8" ht="20.100000000000001" customHeight="1" x14ac:dyDescent="0.25">
      <c r="A181" s="328" t="s">
        <v>613</v>
      </c>
      <c r="B181" s="328" t="s">
        <v>614</v>
      </c>
      <c r="C181" s="333" t="s">
        <v>37</v>
      </c>
      <c r="D181" s="336">
        <v>-10126585.16</v>
      </c>
      <c r="E181" s="332">
        <v>0</v>
      </c>
      <c r="F181" s="332">
        <v>0</v>
      </c>
      <c r="G181" s="333" t="s">
        <v>37</v>
      </c>
      <c r="H181" s="336">
        <v>-10126585.16</v>
      </c>
    </row>
    <row r="182" spans="1:8" ht="20.100000000000001" customHeight="1" x14ac:dyDescent="0.25">
      <c r="A182" s="334" t="s">
        <v>615</v>
      </c>
      <c r="B182" s="334" t="s">
        <v>616</v>
      </c>
      <c r="C182" s="330" t="s">
        <v>37</v>
      </c>
      <c r="D182" s="335">
        <v>1078192.92</v>
      </c>
      <c r="E182" s="335">
        <v>0</v>
      </c>
      <c r="F182" s="335">
        <v>0</v>
      </c>
      <c r="G182" s="330" t="s">
        <v>37</v>
      </c>
      <c r="H182" s="335">
        <v>1078192.92</v>
      </c>
    </row>
    <row r="183" spans="1:8" ht="20.100000000000001" customHeight="1" x14ac:dyDescent="0.25">
      <c r="A183" s="334" t="s">
        <v>617</v>
      </c>
      <c r="B183" s="334" t="s">
        <v>618</v>
      </c>
      <c r="C183" s="330" t="s">
        <v>37</v>
      </c>
      <c r="D183" s="337">
        <v>-1753288.06</v>
      </c>
      <c r="E183" s="335">
        <v>0</v>
      </c>
      <c r="F183" s="335">
        <v>0</v>
      </c>
      <c r="G183" s="330" t="s">
        <v>37</v>
      </c>
      <c r="H183" s="337">
        <v>-1753288.06</v>
      </c>
    </row>
    <row r="184" spans="1:8" ht="20.100000000000001" customHeight="1" x14ac:dyDescent="0.25">
      <c r="A184" s="334" t="s">
        <v>619</v>
      </c>
      <c r="B184" s="334" t="s">
        <v>620</v>
      </c>
      <c r="C184" s="330" t="s">
        <v>37</v>
      </c>
      <c r="D184" s="337">
        <v>-4596806.6500000004</v>
      </c>
      <c r="E184" s="335">
        <v>0</v>
      </c>
      <c r="F184" s="335">
        <v>0</v>
      </c>
      <c r="G184" s="330" t="s">
        <v>37</v>
      </c>
      <c r="H184" s="337">
        <v>-4596806.6500000004</v>
      </c>
    </row>
    <row r="185" spans="1:8" ht="20.100000000000001" customHeight="1" x14ac:dyDescent="0.25">
      <c r="A185" s="334" t="s">
        <v>621</v>
      </c>
      <c r="B185" s="334" t="s">
        <v>622</v>
      </c>
      <c r="C185" s="330" t="s">
        <v>37</v>
      </c>
      <c r="D185" s="337">
        <v>-2471106.06</v>
      </c>
      <c r="E185" s="335">
        <v>0</v>
      </c>
      <c r="F185" s="335">
        <v>0</v>
      </c>
      <c r="G185" s="330" t="s">
        <v>37</v>
      </c>
      <c r="H185" s="337">
        <v>-2471106.06</v>
      </c>
    </row>
    <row r="186" spans="1:8" ht="20.100000000000001" customHeight="1" x14ac:dyDescent="0.25">
      <c r="A186" s="334" t="s">
        <v>623</v>
      </c>
      <c r="B186" s="334" t="s">
        <v>624</v>
      </c>
      <c r="C186" s="330" t="s">
        <v>37</v>
      </c>
      <c r="D186" s="337">
        <v>-1781867.14</v>
      </c>
      <c r="E186" s="335">
        <v>0</v>
      </c>
      <c r="F186" s="335">
        <v>0</v>
      </c>
      <c r="G186" s="330" t="s">
        <v>37</v>
      </c>
      <c r="H186" s="337">
        <v>-1781867.14</v>
      </c>
    </row>
    <row r="187" spans="1:8" ht="20.100000000000001" customHeight="1" x14ac:dyDescent="0.25">
      <c r="A187" s="334" t="s">
        <v>625</v>
      </c>
      <c r="B187" s="334" t="s">
        <v>626</v>
      </c>
      <c r="C187" s="330" t="s">
        <v>37</v>
      </c>
      <c r="D187" s="337">
        <v>-408915.19</v>
      </c>
      <c r="E187" s="335">
        <v>0</v>
      </c>
      <c r="F187" s="335">
        <v>0</v>
      </c>
      <c r="G187" s="330" t="s">
        <v>37</v>
      </c>
      <c r="H187" s="337">
        <v>-408915.19</v>
      </c>
    </row>
    <row r="188" spans="1:8" ht="20.100000000000001" customHeight="1" x14ac:dyDescent="0.25">
      <c r="A188" s="334" t="s">
        <v>627</v>
      </c>
      <c r="B188" s="334" t="s">
        <v>628</v>
      </c>
      <c r="C188" s="330" t="s">
        <v>37</v>
      </c>
      <c r="D188" s="335">
        <v>1032072.48</v>
      </c>
      <c r="E188" s="335">
        <v>0</v>
      </c>
      <c r="F188" s="335">
        <v>0</v>
      </c>
      <c r="G188" s="330" t="s">
        <v>37</v>
      </c>
      <c r="H188" s="335">
        <v>1032072.48</v>
      </c>
    </row>
    <row r="189" spans="1:8" ht="20.100000000000001" customHeight="1" x14ac:dyDescent="0.25">
      <c r="A189" s="334" t="s">
        <v>629</v>
      </c>
      <c r="B189" s="334" t="s">
        <v>630</v>
      </c>
      <c r="C189" s="330" t="s">
        <v>37</v>
      </c>
      <c r="D189" s="337">
        <v>-1224867.46</v>
      </c>
      <c r="E189" s="335">
        <v>0</v>
      </c>
      <c r="F189" s="335">
        <v>0</v>
      </c>
      <c r="G189" s="330" t="s">
        <v>37</v>
      </c>
      <c r="H189" s="337">
        <v>-1224867.46</v>
      </c>
    </row>
    <row r="190" spans="1:8" ht="20.100000000000001" customHeight="1" x14ac:dyDescent="0.25">
      <c r="A190" s="330" t="s">
        <v>37</v>
      </c>
    </row>
    <row r="191" spans="1:8" ht="20.100000000000001" customHeight="1" x14ac:dyDescent="0.25">
      <c r="A191" s="328" t="s">
        <v>631</v>
      </c>
      <c r="B191" s="328" t="s">
        <v>632</v>
      </c>
      <c r="C191" s="333" t="s">
        <v>37</v>
      </c>
      <c r="D191" s="332">
        <v>18140423.129999999</v>
      </c>
      <c r="E191" s="332">
        <v>0</v>
      </c>
      <c r="F191" s="332">
        <v>398641.07</v>
      </c>
      <c r="G191" s="333" t="s">
        <v>37</v>
      </c>
      <c r="H191" s="332">
        <v>18539064.199999999</v>
      </c>
    </row>
    <row r="192" spans="1:8" ht="20.100000000000001" customHeight="1" x14ac:dyDescent="0.25">
      <c r="A192" s="334" t="s">
        <v>633</v>
      </c>
      <c r="B192" s="334" t="s">
        <v>634</v>
      </c>
      <c r="C192" s="330" t="s">
        <v>37</v>
      </c>
      <c r="D192" s="335">
        <v>18140423.129999999</v>
      </c>
      <c r="E192" s="335">
        <v>0</v>
      </c>
      <c r="F192" s="335">
        <v>398641.07</v>
      </c>
      <c r="G192" s="330" t="s">
        <v>37</v>
      </c>
      <c r="H192" s="335">
        <v>18539064.199999999</v>
      </c>
    </row>
    <row r="193" spans="1:8" ht="20.100000000000001" customHeight="1" x14ac:dyDescent="0.25">
      <c r="A193" s="334" t="s">
        <v>635</v>
      </c>
      <c r="B193" s="334" t="s">
        <v>636</v>
      </c>
      <c r="C193" s="330" t="s">
        <v>37</v>
      </c>
      <c r="D193" s="335">
        <v>12383965.630000001</v>
      </c>
      <c r="E193" s="335">
        <v>0</v>
      </c>
      <c r="F193" s="335">
        <v>22381.67</v>
      </c>
      <c r="G193" s="330" t="s">
        <v>37</v>
      </c>
      <c r="H193" s="335">
        <v>12406347.300000001</v>
      </c>
    </row>
    <row r="194" spans="1:8" ht="20.100000000000001" customHeight="1" x14ac:dyDescent="0.25">
      <c r="A194" s="334" t="s">
        <v>637</v>
      </c>
      <c r="B194" s="334" t="s">
        <v>638</v>
      </c>
      <c r="C194" s="330" t="s">
        <v>37</v>
      </c>
      <c r="D194" s="335">
        <v>4949245.0599999996</v>
      </c>
      <c r="E194" s="335">
        <v>0</v>
      </c>
      <c r="F194" s="335">
        <v>0</v>
      </c>
      <c r="G194" s="330" t="s">
        <v>37</v>
      </c>
      <c r="H194" s="335">
        <v>4949245.0599999996</v>
      </c>
    </row>
    <row r="195" spans="1:8" ht="20.100000000000001" customHeight="1" x14ac:dyDescent="0.25">
      <c r="A195" s="334" t="s">
        <v>639</v>
      </c>
      <c r="B195" s="334" t="s">
        <v>640</v>
      </c>
      <c r="C195" s="330" t="s">
        <v>37</v>
      </c>
      <c r="D195" s="335">
        <v>264595.78999999998</v>
      </c>
      <c r="E195" s="335">
        <v>0</v>
      </c>
      <c r="F195" s="335">
        <v>376259.4</v>
      </c>
      <c r="G195" s="330" t="s">
        <v>37</v>
      </c>
      <c r="H195" s="335">
        <v>640855.18999999994</v>
      </c>
    </row>
    <row r="196" spans="1:8" ht="20.100000000000001" customHeight="1" x14ac:dyDescent="0.25">
      <c r="A196" s="334" t="s">
        <v>641</v>
      </c>
      <c r="B196" s="334" t="s">
        <v>642</v>
      </c>
      <c r="C196" s="330" t="s">
        <v>37</v>
      </c>
      <c r="D196" s="335">
        <v>57657.22</v>
      </c>
      <c r="E196" s="335">
        <v>0</v>
      </c>
      <c r="F196" s="335">
        <v>0</v>
      </c>
      <c r="G196" s="330" t="s">
        <v>37</v>
      </c>
      <c r="H196" s="335">
        <v>57657.22</v>
      </c>
    </row>
    <row r="197" spans="1:8" ht="20.100000000000001" customHeight="1" x14ac:dyDescent="0.25">
      <c r="A197" s="334" t="s">
        <v>643</v>
      </c>
      <c r="B197" s="334" t="s">
        <v>644</v>
      </c>
      <c r="C197" s="330" t="s">
        <v>37</v>
      </c>
      <c r="D197" s="335">
        <v>484959.43</v>
      </c>
      <c r="E197" s="335">
        <v>0</v>
      </c>
      <c r="F197" s="335">
        <v>0</v>
      </c>
      <c r="G197" s="330" t="s">
        <v>37</v>
      </c>
      <c r="H197" s="335">
        <v>484959.43</v>
      </c>
    </row>
    <row r="198" spans="1:8" ht="20.100000000000001" customHeight="1" x14ac:dyDescent="0.25">
      <c r="A198" s="330" t="s">
        <v>37</v>
      </c>
    </row>
    <row r="199" spans="1:8" ht="20.100000000000001" customHeight="1" x14ac:dyDescent="0.25">
      <c r="A199" s="328" t="s">
        <v>645</v>
      </c>
      <c r="B199" s="328" t="s">
        <v>5</v>
      </c>
      <c r="C199" s="333" t="s">
        <v>37</v>
      </c>
      <c r="D199" s="332">
        <v>612742.02</v>
      </c>
      <c r="E199" s="332">
        <v>0</v>
      </c>
      <c r="F199" s="332">
        <v>4869.96</v>
      </c>
      <c r="G199" s="333" t="s">
        <v>37</v>
      </c>
      <c r="H199" s="332">
        <v>617611.98</v>
      </c>
    </row>
    <row r="200" spans="1:8" ht="20.100000000000001" customHeight="1" x14ac:dyDescent="0.25">
      <c r="A200" s="334" t="s">
        <v>646</v>
      </c>
      <c r="B200" s="334" t="s">
        <v>647</v>
      </c>
      <c r="C200" s="330" t="s">
        <v>37</v>
      </c>
      <c r="D200" s="335">
        <v>4227.38</v>
      </c>
      <c r="E200" s="335">
        <v>0</v>
      </c>
      <c r="F200" s="335">
        <v>280.13</v>
      </c>
      <c r="G200" s="330" t="s">
        <v>37</v>
      </c>
      <c r="H200" s="335">
        <v>4507.51</v>
      </c>
    </row>
    <row r="201" spans="1:8" ht="20.100000000000001" customHeight="1" x14ac:dyDescent="0.25">
      <c r="A201" s="334" t="s">
        <v>648</v>
      </c>
      <c r="B201" s="334" t="s">
        <v>649</v>
      </c>
      <c r="C201" s="330" t="s">
        <v>37</v>
      </c>
      <c r="D201" s="335">
        <v>0.33</v>
      </c>
      <c r="E201" s="335">
        <v>0</v>
      </c>
      <c r="F201" s="335">
        <v>0</v>
      </c>
      <c r="G201" s="330" t="s">
        <v>37</v>
      </c>
      <c r="H201" s="335">
        <v>0.33</v>
      </c>
    </row>
    <row r="202" spans="1:8" ht="20.100000000000001" customHeight="1" x14ac:dyDescent="0.25">
      <c r="A202" s="334" t="s">
        <v>650</v>
      </c>
      <c r="B202" s="334" t="s">
        <v>158</v>
      </c>
      <c r="C202" s="330" t="s">
        <v>37</v>
      </c>
      <c r="D202" s="335">
        <v>608514.31000000006</v>
      </c>
      <c r="E202" s="335">
        <v>0</v>
      </c>
      <c r="F202" s="335">
        <v>4589.83</v>
      </c>
      <c r="G202" s="330" t="s">
        <v>37</v>
      </c>
      <c r="H202" s="335">
        <v>613104.14</v>
      </c>
    </row>
    <row r="203" spans="1:8" ht="20.100000000000001" customHeight="1" x14ac:dyDescent="0.25">
      <c r="A203" s="330" t="s">
        <v>37</v>
      </c>
    </row>
    <row r="204" spans="1:8" ht="20.100000000000001" customHeight="1" x14ac:dyDescent="0.25">
      <c r="A204" s="328" t="s">
        <v>651</v>
      </c>
      <c r="B204" s="328" t="s">
        <v>652</v>
      </c>
      <c r="C204" s="332">
        <v>1190062.32</v>
      </c>
      <c r="D204" s="333" t="s">
        <v>37</v>
      </c>
      <c r="E204" s="332">
        <v>0</v>
      </c>
      <c r="F204" s="332">
        <v>0</v>
      </c>
      <c r="G204" s="332">
        <v>1190062.32</v>
      </c>
      <c r="H204" s="333" t="s">
        <v>37</v>
      </c>
    </row>
    <row r="205" spans="1:8" ht="20.100000000000001" customHeight="1" x14ac:dyDescent="0.25">
      <c r="A205" s="334" t="s">
        <v>653</v>
      </c>
      <c r="B205" s="334" t="s">
        <v>654</v>
      </c>
      <c r="C205" s="335">
        <v>533500</v>
      </c>
      <c r="D205" s="330" t="s">
        <v>37</v>
      </c>
      <c r="E205" s="335">
        <v>0</v>
      </c>
      <c r="F205" s="335">
        <v>0</v>
      </c>
      <c r="G205" s="335">
        <v>533500</v>
      </c>
      <c r="H205" s="330" t="s">
        <v>37</v>
      </c>
    </row>
    <row r="206" spans="1:8" ht="20.100000000000001" customHeight="1" x14ac:dyDescent="0.25">
      <c r="A206" s="334" t="s">
        <v>655</v>
      </c>
      <c r="B206" s="334" t="s">
        <v>656</v>
      </c>
      <c r="C206" s="335">
        <v>656562.31999999995</v>
      </c>
      <c r="D206" s="330" t="s">
        <v>37</v>
      </c>
      <c r="E206" s="335">
        <v>0</v>
      </c>
      <c r="F206" s="335">
        <v>0</v>
      </c>
      <c r="G206" s="335">
        <v>656562.31999999995</v>
      </c>
      <c r="H206" s="330" t="s">
        <v>37</v>
      </c>
    </row>
    <row r="207" spans="1:8" ht="20.100000000000001" customHeight="1" x14ac:dyDescent="0.25">
      <c r="A207" s="330" t="s">
        <v>37</v>
      </c>
    </row>
    <row r="208" spans="1:8" ht="20.100000000000001" customHeight="1" x14ac:dyDescent="0.25">
      <c r="A208" s="328" t="s">
        <v>657</v>
      </c>
      <c r="B208" s="328" t="s">
        <v>658</v>
      </c>
      <c r="C208" s="332">
        <v>9548018</v>
      </c>
      <c r="D208" s="333" t="s">
        <v>37</v>
      </c>
      <c r="E208" s="332">
        <v>3073168.68</v>
      </c>
      <c r="F208" s="332">
        <v>0</v>
      </c>
      <c r="G208" s="332">
        <v>12621186.68</v>
      </c>
      <c r="H208" s="333" t="s">
        <v>37</v>
      </c>
    </row>
    <row r="209" spans="1:8" ht="20.100000000000001" customHeight="1" x14ac:dyDescent="0.25">
      <c r="A209" s="334" t="s">
        <v>659</v>
      </c>
      <c r="B209" s="334" t="s">
        <v>660</v>
      </c>
      <c r="C209" s="335">
        <v>599100</v>
      </c>
      <c r="D209" s="330" t="s">
        <v>37</v>
      </c>
      <c r="E209" s="335">
        <v>54000</v>
      </c>
      <c r="F209" s="335">
        <v>0</v>
      </c>
      <c r="G209" s="335">
        <v>653100</v>
      </c>
      <c r="H209" s="330" t="s">
        <v>37</v>
      </c>
    </row>
    <row r="210" spans="1:8" ht="20.100000000000001" customHeight="1" x14ac:dyDescent="0.25">
      <c r="A210" s="334" t="s">
        <v>661</v>
      </c>
      <c r="B210" s="334" t="s">
        <v>662</v>
      </c>
      <c r="C210" s="335">
        <v>202101.79</v>
      </c>
      <c r="D210" s="330" t="s">
        <v>37</v>
      </c>
      <c r="E210" s="335">
        <v>0</v>
      </c>
      <c r="F210" s="335">
        <v>0</v>
      </c>
      <c r="G210" s="335">
        <v>202101.79</v>
      </c>
      <c r="H210" s="330" t="s">
        <v>37</v>
      </c>
    </row>
    <row r="211" spans="1:8" ht="20.100000000000001" customHeight="1" x14ac:dyDescent="0.25">
      <c r="A211" s="334" t="s">
        <v>663</v>
      </c>
      <c r="B211" s="334" t="s">
        <v>664</v>
      </c>
      <c r="C211" s="335">
        <v>37912.83</v>
      </c>
      <c r="D211" s="330" t="s">
        <v>37</v>
      </c>
      <c r="E211" s="335">
        <v>6034.48</v>
      </c>
      <c r="F211" s="335">
        <v>0</v>
      </c>
      <c r="G211" s="335">
        <v>43947.31</v>
      </c>
      <c r="H211" s="330" t="s">
        <v>37</v>
      </c>
    </row>
    <row r="212" spans="1:8" ht="20.100000000000001" customHeight="1" x14ac:dyDescent="0.25">
      <c r="A212" s="334" t="s">
        <v>665</v>
      </c>
      <c r="B212" s="334" t="s">
        <v>666</v>
      </c>
      <c r="C212" s="335">
        <v>542397.78</v>
      </c>
      <c r="D212" s="330" t="s">
        <v>37</v>
      </c>
      <c r="E212" s="335">
        <v>55400</v>
      </c>
      <c r="F212" s="335">
        <v>0</v>
      </c>
      <c r="G212" s="335">
        <v>597797.78</v>
      </c>
      <c r="H212" s="330" t="s">
        <v>37</v>
      </c>
    </row>
    <row r="213" spans="1:8" ht="20.100000000000001" customHeight="1" x14ac:dyDescent="0.25">
      <c r="A213" s="334" t="s">
        <v>667</v>
      </c>
      <c r="B213" s="334" t="s">
        <v>668</v>
      </c>
      <c r="C213" s="335">
        <v>438949.5</v>
      </c>
      <c r="D213" s="330" t="s">
        <v>37</v>
      </c>
      <c r="E213" s="335">
        <v>55400</v>
      </c>
      <c r="F213" s="335">
        <v>0</v>
      </c>
      <c r="G213" s="335">
        <v>494349.5</v>
      </c>
      <c r="H213" s="330" t="s">
        <v>37</v>
      </c>
    </row>
    <row r="214" spans="1:8" ht="20.100000000000001" customHeight="1" x14ac:dyDescent="0.25">
      <c r="A214" s="334" t="s">
        <v>669</v>
      </c>
      <c r="B214" s="334" t="s">
        <v>670</v>
      </c>
      <c r="C214" s="335">
        <v>103448.28</v>
      </c>
      <c r="D214" s="330" t="s">
        <v>37</v>
      </c>
      <c r="E214" s="335">
        <v>0</v>
      </c>
      <c r="F214" s="335">
        <v>0</v>
      </c>
      <c r="G214" s="335">
        <v>103448.28</v>
      </c>
      <c r="H214" s="330" t="s">
        <v>37</v>
      </c>
    </row>
    <row r="215" spans="1:8" ht="20.100000000000001" customHeight="1" x14ac:dyDescent="0.25">
      <c r="A215" s="334" t="s">
        <v>671</v>
      </c>
      <c r="B215" s="334" t="s">
        <v>672</v>
      </c>
      <c r="C215" s="335">
        <v>20682.41</v>
      </c>
      <c r="D215" s="330" t="s">
        <v>37</v>
      </c>
      <c r="E215" s="335">
        <v>4074.27</v>
      </c>
      <c r="F215" s="335">
        <v>0</v>
      </c>
      <c r="G215" s="335">
        <v>24756.68</v>
      </c>
      <c r="H215" s="330" t="s">
        <v>37</v>
      </c>
    </row>
    <row r="216" spans="1:8" ht="20.100000000000001" customHeight="1" x14ac:dyDescent="0.25">
      <c r="A216" s="334" t="s">
        <v>673</v>
      </c>
      <c r="B216" s="334" t="s">
        <v>674</v>
      </c>
      <c r="C216" s="335">
        <v>406252.19</v>
      </c>
      <c r="D216" s="330" t="s">
        <v>37</v>
      </c>
      <c r="E216" s="335">
        <v>5000</v>
      </c>
      <c r="F216" s="335">
        <v>0</v>
      </c>
      <c r="G216" s="335">
        <v>411252.19</v>
      </c>
      <c r="H216" s="330" t="s">
        <v>37</v>
      </c>
    </row>
    <row r="217" spans="1:8" ht="20.100000000000001" customHeight="1" x14ac:dyDescent="0.25">
      <c r="A217" s="334" t="s">
        <v>675</v>
      </c>
      <c r="B217" s="334" t="s">
        <v>668</v>
      </c>
      <c r="C217" s="335">
        <v>372847.02</v>
      </c>
      <c r="D217" s="330" t="s">
        <v>37</v>
      </c>
      <c r="E217" s="335">
        <v>0</v>
      </c>
      <c r="F217" s="335">
        <v>0</v>
      </c>
      <c r="G217" s="335">
        <v>372847.02</v>
      </c>
      <c r="H217" s="330" t="s">
        <v>37</v>
      </c>
    </row>
    <row r="218" spans="1:8" ht="20.100000000000001" customHeight="1" x14ac:dyDescent="0.25">
      <c r="A218" s="334" t="s">
        <v>676</v>
      </c>
      <c r="B218" s="334" t="s">
        <v>670</v>
      </c>
      <c r="C218" s="335">
        <v>33405.17</v>
      </c>
      <c r="D218" s="330" t="s">
        <v>37</v>
      </c>
      <c r="E218" s="335">
        <v>5000</v>
      </c>
      <c r="F218" s="335">
        <v>0</v>
      </c>
      <c r="G218" s="335">
        <v>38405.17</v>
      </c>
      <c r="H218" s="330" t="s">
        <v>37</v>
      </c>
    </row>
    <row r="219" spans="1:8" ht="20.100000000000001" customHeight="1" x14ac:dyDescent="0.25">
      <c r="A219" s="334" t="s">
        <v>677</v>
      </c>
      <c r="B219" s="334" t="s">
        <v>678</v>
      </c>
      <c r="C219" s="335">
        <v>0</v>
      </c>
      <c r="D219" s="330" t="s">
        <v>37</v>
      </c>
      <c r="E219" s="335">
        <v>557.41</v>
      </c>
      <c r="F219" s="335">
        <v>0</v>
      </c>
      <c r="G219" s="335">
        <v>557.41</v>
      </c>
      <c r="H219" s="330" t="s">
        <v>37</v>
      </c>
    </row>
    <row r="220" spans="1:8" ht="20.100000000000001" customHeight="1" x14ac:dyDescent="0.25">
      <c r="A220" s="334" t="s">
        <v>679</v>
      </c>
      <c r="B220" s="334" t="s">
        <v>680</v>
      </c>
      <c r="C220" s="335">
        <v>3522.15</v>
      </c>
      <c r="D220" s="330" t="s">
        <v>37</v>
      </c>
      <c r="E220" s="335">
        <v>0</v>
      </c>
      <c r="F220" s="335">
        <v>0</v>
      </c>
      <c r="G220" s="335">
        <v>3522.15</v>
      </c>
      <c r="H220" s="330" t="s">
        <v>37</v>
      </c>
    </row>
    <row r="221" spans="1:8" ht="20.100000000000001" customHeight="1" x14ac:dyDescent="0.25">
      <c r="A221" s="334" t="s">
        <v>681</v>
      </c>
      <c r="B221" s="334" t="s">
        <v>682</v>
      </c>
      <c r="C221" s="335">
        <v>44317.22</v>
      </c>
      <c r="D221" s="330" t="s">
        <v>37</v>
      </c>
      <c r="E221" s="335">
        <v>6183.62</v>
      </c>
      <c r="F221" s="335">
        <v>0</v>
      </c>
      <c r="G221" s="335">
        <v>50500.84</v>
      </c>
      <c r="H221" s="330" t="s">
        <v>37</v>
      </c>
    </row>
    <row r="222" spans="1:8" ht="20.100000000000001" customHeight="1" x14ac:dyDescent="0.25">
      <c r="A222" s="334" t="s">
        <v>683</v>
      </c>
      <c r="B222" s="334" t="s">
        <v>684</v>
      </c>
      <c r="C222" s="335">
        <v>1103808.3400000001</v>
      </c>
      <c r="D222" s="330" t="s">
        <v>37</v>
      </c>
      <c r="E222" s="335">
        <v>271282.07</v>
      </c>
      <c r="F222" s="335">
        <v>0</v>
      </c>
      <c r="G222" s="335">
        <v>1375090.41</v>
      </c>
      <c r="H222" s="330" t="s">
        <v>37</v>
      </c>
    </row>
    <row r="223" spans="1:8" ht="20.100000000000001" customHeight="1" x14ac:dyDescent="0.25">
      <c r="A223" s="334" t="s">
        <v>685</v>
      </c>
      <c r="B223" s="334" t="s">
        <v>686</v>
      </c>
      <c r="C223" s="335">
        <v>11344.62</v>
      </c>
      <c r="D223" s="330" t="s">
        <v>37</v>
      </c>
      <c r="E223" s="335">
        <v>0</v>
      </c>
      <c r="F223" s="335">
        <v>0</v>
      </c>
      <c r="G223" s="335">
        <v>11344.62</v>
      </c>
      <c r="H223" s="330" t="s">
        <v>37</v>
      </c>
    </row>
    <row r="224" spans="1:8" ht="20.100000000000001" customHeight="1" x14ac:dyDescent="0.25">
      <c r="A224" s="334" t="s">
        <v>687</v>
      </c>
      <c r="B224" s="334" t="s">
        <v>688</v>
      </c>
      <c r="C224" s="335">
        <v>27226.720000000001</v>
      </c>
      <c r="D224" s="330" t="s">
        <v>37</v>
      </c>
      <c r="E224" s="335">
        <v>11650</v>
      </c>
      <c r="F224" s="335">
        <v>0</v>
      </c>
      <c r="G224" s="335">
        <v>38876.720000000001</v>
      </c>
      <c r="H224" s="330" t="s">
        <v>37</v>
      </c>
    </row>
    <row r="225" spans="1:8" ht="20.100000000000001" customHeight="1" x14ac:dyDescent="0.25">
      <c r="A225" s="334" t="s">
        <v>689</v>
      </c>
      <c r="B225" s="334" t="s">
        <v>690</v>
      </c>
      <c r="C225" s="335">
        <v>375822.56</v>
      </c>
      <c r="D225" s="330" t="s">
        <v>37</v>
      </c>
      <c r="E225" s="335">
        <v>2069530.79</v>
      </c>
      <c r="F225" s="335">
        <v>0</v>
      </c>
      <c r="G225" s="335">
        <v>2445353.35</v>
      </c>
      <c r="H225" s="330" t="s">
        <v>37</v>
      </c>
    </row>
    <row r="226" spans="1:8" ht="20.100000000000001" customHeight="1" x14ac:dyDescent="0.25">
      <c r="A226" s="334" t="s">
        <v>691</v>
      </c>
      <c r="B226" s="334" t="s">
        <v>692</v>
      </c>
      <c r="C226" s="335">
        <v>0</v>
      </c>
      <c r="D226" s="330" t="s">
        <v>37</v>
      </c>
      <c r="E226" s="335">
        <v>1184.28</v>
      </c>
      <c r="F226" s="335">
        <v>0</v>
      </c>
      <c r="G226" s="335">
        <v>1184.28</v>
      </c>
      <c r="H226" s="330" t="s">
        <v>37</v>
      </c>
    </row>
    <row r="227" spans="1:8" ht="20.100000000000001" customHeight="1" x14ac:dyDescent="0.25">
      <c r="A227" s="334" t="s">
        <v>693</v>
      </c>
      <c r="B227" s="334" t="s">
        <v>694</v>
      </c>
      <c r="C227" s="335">
        <v>139375</v>
      </c>
      <c r="D227" s="330" t="s">
        <v>37</v>
      </c>
      <c r="E227" s="335">
        <v>0</v>
      </c>
      <c r="F227" s="335">
        <v>0</v>
      </c>
      <c r="G227" s="335">
        <v>139375</v>
      </c>
      <c r="H227" s="330" t="s">
        <v>37</v>
      </c>
    </row>
    <row r="228" spans="1:8" ht="20.100000000000001" customHeight="1" x14ac:dyDescent="0.25">
      <c r="A228" s="334" t="s">
        <v>695</v>
      </c>
      <c r="B228" s="334" t="s">
        <v>696</v>
      </c>
      <c r="C228" s="335">
        <v>3078454.41</v>
      </c>
      <c r="D228" s="330" t="s">
        <v>37</v>
      </c>
      <c r="E228" s="335">
        <v>0</v>
      </c>
      <c r="F228" s="335">
        <v>0</v>
      </c>
      <c r="G228" s="335">
        <v>3078454.41</v>
      </c>
      <c r="H228" s="330" t="s">
        <v>37</v>
      </c>
    </row>
    <row r="229" spans="1:8" ht="20.100000000000001" customHeight="1" x14ac:dyDescent="0.25">
      <c r="A229" s="334" t="s">
        <v>697</v>
      </c>
      <c r="B229" s="334" t="s">
        <v>698</v>
      </c>
      <c r="C229" s="335">
        <v>9226</v>
      </c>
      <c r="D229" s="330" t="s">
        <v>37</v>
      </c>
      <c r="E229" s="335">
        <v>59034.75</v>
      </c>
      <c r="F229" s="335">
        <v>0</v>
      </c>
      <c r="G229" s="335">
        <v>68260.75</v>
      </c>
      <c r="H229" s="330" t="s">
        <v>37</v>
      </c>
    </row>
    <row r="230" spans="1:8" ht="20.100000000000001" customHeight="1" x14ac:dyDescent="0.25">
      <c r="A230" s="334" t="s">
        <v>699</v>
      </c>
      <c r="B230" s="334" t="s">
        <v>700</v>
      </c>
      <c r="C230" s="335">
        <v>1984311.83</v>
      </c>
      <c r="D230" s="330" t="s">
        <v>37</v>
      </c>
      <c r="E230" s="335">
        <v>457500</v>
      </c>
      <c r="F230" s="335">
        <v>0</v>
      </c>
      <c r="G230" s="335">
        <v>2441811.83</v>
      </c>
      <c r="H230" s="330" t="s">
        <v>37</v>
      </c>
    </row>
    <row r="231" spans="1:8" ht="20.100000000000001" customHeight="1" x14ac:dyDescent="0.25">
      <c r="A231" s="334" t="s">
        <v>701</v>
      </c>
      <c r="B231" s="334" t="s">
        <v>702</v>
      </c>
      <c r="C231" s="335">
        <v>99009.83</v>
      </c>
      <c r="D231" s="330" t="s">
        <v>37</v>
      </c>
      <c r="E231" s="335">
        <v>8925</v>
      </c>
      <c r="F231" s="335">
        <v>0</v>
      </c>
      <c r="G231" s="335">
        <v>107934.83</v>
      </c>
      <c r="H231" s="330" t="s">
        <v>37</v>
      </c>
    </row>
    <row r="232" spans="1:8" ht="20.100000000000001" customHeight="1" x14ac:dyDescent="0.25">
      <c r="A232" s="334" t="s">
        <v>703</v>
      </c>
      <c r="B232" s="334" t="s">
        <v>704</v>
      </c>
      <c r="C232" s="335">
        <v>258281.73</v>
      </c>
      <c r="D232" s="330" t="s">
        <v>37</v>
      </c>
      <c r="E232" s="335">
        <v>62812.01</v>
      </c>
      <c r="F232" s="335">
        <v>0</v>
      </c>
      <c r="G232" s="335">
        <v>321093.74</v>
      </c>
      <c r="H232" s="330" t="s">
        <v>37</v>
      </c>
    </row>
    <row r="233" spans="1:8" ht="20.100000000000001" customHeight="1" x14ac:dyDescent="0.25">
      <c r="A233" s="334" t="s">
        <v>705</v>
      </c>
      <c r="B233" s="334" t="s">
        <v>706</v>
      </c>
      <c r="C233" s="335">
        <v>652.72</v>
      </c>
      <c r="D233" s="330" t="s">
        <v>37</v>
      </c>
      <c r="E233" s="335">
        <v>0</v>
      </c>
      <c r="F233" s="335">
        <v>0</v>
      </c>
      <c r="G233" s="335">
        <v>652.72</v>
      </c>
      <c r="H233" s="330" t="s">
        <v>37</v>
      </c>
    </row>
    <row r="234" spans="1:8" ht="20.100000000000001" customHeight="1" x14ac:dyDescent="0.25">
      <c r="A234" s="334" t="s">
        <v>707</v>
      </c>
      <c r="B234" s="334" t="s">
        <v>708</v>
      </c>
      <c r="C234" s="335">
        <v>584447.87</v>
      </c>
      <c r="D234" s="330" t="s">
        <v>37</v>
      </c>
      <c r="E234" s="335">
        <v>0</v>
      </c>
      <c r="F234" s="335">
        <v>0</v>
      </c>
      <c r="G234" s="335">
        <v>584447.87</v>
      </c>
      <c r="H234" s="330" t="s">
        <v>37</v>
      </c>
    </row>
    <row r="235" spans="1:8" ht="20.100000000000001" customHeight="1" x14ac:dyDescent="0.25">
      <c r="A235" s="334" t="s">
        <v>709</v>
      </c>
      <c r="B235" s="334" t="s">
        <v>710</v>
      </c>
      <c r="C235" s="335">
        <v>19770</v>
      </c>
      <c r="D235" s="330" t="s">
        <v>37</v>
      </c>
      <c r="E235" s="335">
        <v>0</v>
      </c>
      <c r="F235" s="335">
        <v>0</v>
      </c>
      <c r="G235" s="335">
        <v>19770</v>
      </c>
      <c r="H235" s="330" t="s">
        <v>37</v>
      </c>
    </row>
    <row r="236" spans="1:8" ht="20.100000000000001" customHeight="1" x14ac:dyDescent="0.25">
      <c r="A236" s="330" t="s">
        <v>37</v>
      </c>
    </row>
    <row r="237" spans="1:8" ht="20.100000000000001" customHeight="1" x14ac:dyDescent="0.25">
      <c r="A237" s="328" t="s">
        <v>711</v>
      </c>
      <c r="B237" s="328" t="s">
        <v>712</v>
      </c>
      <c r="C237" s="332">
        <v>4293968.1900000004</v>
      </c>
      <c r="D237" s="333" t="s">
        <v>37</v>
      </c>
      <c r="E237" s="332">
        <v>659614.92000000004</v>
      </c>
      <c r="F237" s="332">
        <v>0</v>
      </c>
      <c r="G237" s="332">
        <v>4953583.1100000003</v>
      </c>
      <c r="H237" s="333" t="s">
        <v>37</v>
      </c>
    </row>
    <row r="238" spans="1:8" ht="20.100000000000001" customHeight="1" x14ac:dyDescent="0.25">
      <c r="A238" s="334" t="s">
        <v>713</v>
      </c>
      <c r="B238" s="334" t="s">
        <v>714</v>
      </c>
      <c r="C238" s="335">
        <v>694731.93</v>
      </c>
      <c r="D238" s="330" t="s">
        <v>37</v>
      </c>
      <c r="E238" s="335">
        <v>89</v>
      </c>
      <c r="F238" s="335">
        <v>0</v>
      </c>
      <c r="G238" s="335">
        <v>694820.93</v>
      </c>
      <c r="H238" s="330" t="s">
        <v>37</v>
      </c>
    </row>
    <row r="239" spans="1:8" ht="20.100000000000001" customHeight="1" x14ac:dyDescent="0.25">
      <c r="A239" s="334" t="s">
        <v>715</v>
      </c>
      <c r="B239" s="334" t="s">
        <v>716</v>
      </c>
      <c r="C239" s="335">
        <v>21.12</v>
      </c>
      <c r="D239" s="330" t="s">
        <v>37</v>
      </c>
      <c r="E239" s="335">
        <v>16.440000000000001</v>
      </c>
      <c r="F239" s="335">
        <v>0</v>
      </c>
      <c r="G239" s="335">
        <v>37.56</v>
      </c>
      <c r="H239" s="330" t="s">
        <v>37</v>
      </c>
    </row>
    <row r="240" spans="1:8" ht="20.100000000000001" customHeight="1" x14ac:dyDescent="0.25">
      <c r="A240" s="334" t="s">
        <v>717</v>
      </c>
      <c r="B240" s="334" t="s">
        <v>718</v>
      </c>
      <c r="C240" s="335">
        <v>50552.07</v>
      </c>
      <c r="D240" s="330" t="s">
        <v>37</v>
      </c>
      <c r="E240" s="335">
        <v>4775.79</v>
      </c>
      <c r="F240" s="335">
        <v>0</v>
      </c>
      <c r="G240" s="335">
        <v>55327.86</v>
      </c>
      <c r="H240" s="330" t="s">
        <v>37</v>
      </c>
    </row>
    <row r="241" spans="1:8" ht="20.100000000000001" customHeight="1" x14ac:dyDescent="0.25">
      <c r="A241" s="334" t="s">
        <v>719</v>
      </c>
      <c r="B241" s="334" t="s">
        <v>720</v>
      </c>
      <c r="C241" s="335">
        <v>13542.31</v>
      </c>
      <c r="D241" s="330" t="s">
        <v>37</v>
      </c>
      <c r="E241" s="335">
        <v>2704.01</v>
      </c>
      <c r="F241" s="335">
        <v>0</v>
      </c>
      <c r="G241" s="335">
        <v>16246.32</v>
      </c>
      <c r="H241" s="330" t="s">
        <v>37</v>
      </c>
    </row>
    <row r="242" spans="1:8" ht="20.100000000000001" customHeight="1" x14ac:dyDescent="0.25">
      <c r="A242" s="334" t="s">
        <v>721</v>
      </c>
      <c r="B242" s="334" t="s">
        <v>722</v>
      </c>
      <c r="C242" s="335">
        <v>14438.76</v>
      </c>
      <c r="D242" s="330" t="s">
        <v>37</v>
      </c>
      <c r="E242" s="335">
        <v>2883.01</v>
      </c>
      <c r="F242" s="335">
        <v>0</v>
      </c>
      <c r="G242" s="335">
        <v>17321.77</v>
      </c>
      <c r="H242" s="330" t="s">
        <v>37</v>
      </c>
    </row>
    <row r="243" spans="1:8" ht="20.100000000000001" customHeight="1" x14ac:dyDescent="0.25">
      <c r="A243" s="334" t="s">
        <v>723</v>
      </c>
      <c r="B243" s="334" t="s">
        <v>724</v>
      </c>
      <c r="C243" s="335">
        <v>5416.91</v>
      </c>
      <c r="D243" s="330" t="s">
        <v>37</v>
      </c>
      <c r="E243" s="335">
        <v>1081.5999999999999</v>
      </c>
      <c r="F243" s="335">
        <v>0</v>
      </c>
      <c r="G243" s="335">
        <v>6498.51</v>
      </c>
      <c r="H243" s="330" t="s">
        <v>37</v>
      </c>
    </row>
    <row r="244" spans="1:8" ht="20.100000000000001" customHeight="1" x14ac:dyDescent="0.25">
      <c r="A244" s="334" t="s">
        <v>725</v>
      </c>
      <c r="B244" s="334" t="s">
        <v>726</v>
      </c>
      <c r="C244" s="335">
        <v>8861</v>
      </c>
      <c r="D244" s="330" t="s">
        <v>37</v>
      </c>
      <c r="E244" s="335">
        <v>932</v>
      </c>
      <c r="F244" s="335">
        <v>0</v>
      </c>
      <c r="G244" s="335">
        <v>9793</v>
      </c>
      <c r="H244" s="330" t="s">
        <v>37</v>
      </c>
    </row>
    <row r="245" spans="1:8" ht="20.100000000000001" customHeight="1" x14ac:dyDescent="0.25">
      <c r="A245" s="334" t="s">
        <v>727</v>
      </c>
      <c r="B245" s="334" t="s">
        <v>728</v>
      </c>
      <c r="C245" s="335">
        <v>225710.48</v>
      </c>
      <c r="D245" s="330" t="s">
        <v>37</v>
      </c>
      <c r="E245" s="335">
        <v>20251.52</v>
      </c>
      <c r="F245" s="335">
        <v>0</v>
      </c>
      <c r="G245" s="335">
        <v>245962</v>
      </c>
      <c r="H245" s="330" t="s">
        <v>37</v>
      </c>
    </row>
    <row r="246" spans="1:8" ht="20.100000000000001" customHeight="1" x14ac:dyDescent="0.25">
      <c r="A246" s="334" t="s">
        <v>729</v>
      </c>
      <c r="B246" s="334" t="s">
        <v>678</v>
      </c>
      <c r="C246" s="335">
        <v>0</v>
      </c>
      <c r="D246" s="330" t="s">
        <v>37</v>
      </c>
      <c r="E246" s="335">
        <v>5597.11</v>
      </c>
      <c r="F246" s="335">
        <v>0</v>
      </c>
      <c r="G246" s="335">
        <v>5597.11</v>
      </c>
      <c r="H246" s="330" t="s">
        <v>37</v>
      </c>
    </row>
    <row r="247" spans="1:8" ht="20.100000000000001" customHeight="1" x14ac:dyDescent="0.25">
      <c r="A247" s="334" t="s">
        <v>730</v>
      </c>
      <c r="B247" s="334" t="s">
        <v>731</v>
      </c>
      <c r="C247" s="335">
        <v>2610949.19</v>
      </c>
      <c r="D247" s="330" t="s">
        <v>37</v>
      </c>
      <c r="E247" s="335">
        <v>269263.09000000003</v>
      </c>
      <c r="F247" s="335">
        <v>0</v>
      </c>
      <c r="G247" s="335">
        <v>2880212.28</v>
      </c>
      <c r="H247" s="330" t="s">
        <v>37</v>
      </c>
    </row>
    <row r="248" spans="1:8" ht="20.100000000000001" customHeight="1" x14ac:dyDescent="0.25">
      <c r="A248" s="334" t="s">
        <v>732</v>
      </c>
      <c r="B248" s="334" t="s">
        <v>733</v>
      </c>
      <c r="C248" s="335">
        <v>4902.38</v>
      </c>
      <c r="D248" s="330" t="s">
        <v>37</v>
      </c>
      <c r="E248" s="335">
        <v>7424.02</v>
      </c>
      <c r="F248" s="335">
        <v>0</v>
      </c>
      <c r="G248" s="335">
        <v>12326.4</v>
      </c>
      <c r="H248" s="330" t="s">
        <v>37</v>
      </c>
    </row>
    <row r="249" spans="1:8" ht="20.100000000000001" customHeight="1" x14ac:dyDescent="0.25">
      <c r="A249" s="334" t="s">
        <v>734</v>
      </c>
      <c r="B249" s="334" t="s">
        <v>735</v>
      </c>
      <c r="C249" s="335">
        <v>19448.98</v>
      </c>
      <c r="D249" s="330" t="s">
        <v>37</v>
      </c>
      <c r="E249" s="335">
        <v>0</v>
      </c>
      <c r="F249" s="335">
        <v>0</v>
      </c>
      <c r="G249" s="335">
        <v>19448.98</v>
      </c>
      <c r="H249" s="330" t="s">
        <v>37</v>
      </c>
    </row>
    <row r="250" spans="1:8" ht="20.100000000000001" customHeight="1" x14ac:dyDescent="0.25">
      <c r="A250" s="334" t="s">
        <v>736</v>
      </c>
      <c r="B250" s="334" t="s">
        <v>737</v>
      </c>
      <c r="C250" s="335">
        <v>4862.24</v>
      </c>
      <c r="D250" s="330" t="s">
        <v>37</v>
      </c>
      <c r="E250" s="335">
        <v>0</v>
      </c>
      <c r="F250" s="335">
        <v>0</v>
      </c>
      <c r="G250" s="335">
        <v>4862.24</v>
      </c>
      <c r="H250" s="330" t="s">
        <v>37</v>
      </c>
    </row>
    <row r="251" spans="1:8" ht="20.100000000000001" customHeight="1" x14ac:dyDescent="0.25">
      <c r="A251" s="334" t="s">
        <v>738</v>
      </c>
      <c r="B251" s="334" t="s">
        <v>692</v>
      </c>
      <c r="C251" s="335">
        <v>0</v>
      </c>
      <c r="D251" s="330" t="s">
        <v>37</v>
      </c>
      <c r="E251" s="335">
        <v>507</v>
      </c>
      <c r="F251" s="335">
        <v>0</v>
      </c>
      <c r="G251" s="335">
        <v>507</v>
      </c>
      <c r="H251" s="330" t="s">
        <v>37</v>
      </c>
    </row>
    <row r="252" spans="1:8" ht="20.100000000000001" customHeight="1" x14ac:dyDescent="0.25">
      <c r="A252" s="334" t="s">
        <v>739</v>
      </c>
      <c r="B252" s="334" t="s">
        <v>740</v>
      </c>
      <c r="C252" s="335">
        <v>30288.36</v>
      </c>
      <c r="D252" s="330" t="s">
        <v>37</v>
      </c>
      <c r="E252" s="335">
        <v>10096.120000000001</v>
      </c>
      <c r="F252" s="335">
        <v>0</v>
      </c>
      <c r="G252" s="335">
        <v>40384.480000000003</v>
      </c>
      <c r="H252" s="330" t="s">
        <v>37</v>
      </c>
    </row>
    <row r="253" spans="1:8" ht="20.100000000000001" customHeight="1" x14ac:dyDescent="0.25">
      <c r="A253" s="334" t="s">
        <v>741</v>
      </c>
      <c r="B253" s="334" t="s">
        <v>742</v>
      </c>
      <c r="C253" s="335">
        <v>657.7</v>
      </c>
      <c r="D253" s="330" t="s">
        <v>37</v>
      </c>
      <c r="E253" s="335">
        <v>0</v>
      </c>
      <c r="F253" s="335">
        <v>0</v>
      </c>
      <c r="G253" s="335">
        <v>657.7</v>
      </c>
      <c r="H253" s="330" t="s">
        <v>37</v>
      </c>
    </row>
    <row r="254" spans="1:8" ht="20.100000000000001" customHeight="1" x14ac:dyDescent="0.25">
      <c r="A254" s="334" t="s">
        <v>743</v>
      </c>
      <c r="B254" s="334" t="s">
        <v>744</v>
      </c>
      <c r="C254" s="335">
        <v>0</v>
      </c>
      <c r="D254" s="330" t="s">
        <v>37</v>
      </c>
      <c r="E254" s="335">
        <v>227916.97</v>
      </c>
      <c r="F254" s="335">
        <v>0</v>
      </c>
      <c r="G254" s="335">
        <v>227916.97</v>
      </c>
      <c r="H254" s="330" t="s">
        <v>37</v>
      </c>
    </row>
    <row r="255" spans="1:8" ht="20.100000000000001" customHeight="1" x14ac:dyDescent="0.25">
      <c r="A255" s="334" t="s">
        <v>745</v>
      </c>
      <c r="B255" s="334" t="s">
        <v>746</v>
      </c>
      <c r="C255" s="335">
        <v>36957.269999999997</v>
      </c>
      <c r="D255" s="330" t="s">
        <v>37</v>
      </c>
      <c r="E255" s="335">
        <v>3375.24</v>
      </c>
      <c r="F255" s="335">
        <v>0</v>
      </c>
      <c r="G255" s="335">
        <v>40332.51</v>
      </c>
      <c r="H255" s="330" t="s">
        <v>37</v>
      </c>
    </row>
    <row r="256" spans="1:8" ht="20.100000000000001" customHeight="1" x14ac:dyDescent="0.25">
      <c r="A256" s="334" t="s">
        <v>747</v>
      </c>
      <c r="B256" s="334" t="s">
        <v>748</v>
      </c>
      <c r="C256" s="335">
        <v>793</v>
      </c>
      <c r="D256" s="330" t="s">
        <v>37</v>
      </c>
      <c r="E256" s="335">
        <v>2702</v>
      </c>
      <c r="F256" s="335">
        <v>0</v>
      </c>
      <c r="G256" s="335">
        <v>3495</v>
      </c>
      <c r="H256" s="330" t="s">
        <v>37</v>
      </c>
    </row>
    <row r="257" spans="1:8" ht="20.100000000000001" customHeight="1" x14ac:dyDescent="0.25">
      <c r="A257" s="334" t="s">
        <v>749</v>
      </c>
      <c r="B257" s="334" t="s">
        <v>750</v>
      </c>
      <c r="C257" s="335">
        <v>563967.64</v>
      </c>
      <c r="D257" s="330" t="s">
        <v>37</v>
      </c>
      <c r="E257" s="335">
        <v>100000</v>
      </c>
      <c r="F257" s="335">
        <v>0</v>
      </c>
      <c r="G257" s="335">
        <v>663967.64</v>
      </c>
      <c r="H257" s="330" t="s">
        <v>37</v>
      </c>
    </row>
    <row r="258" spans="1:8" ht="20.100000000000001" customHeight="1" x14ac:dyDescent="0.25">
      <c r="A258" s="334" t="s">
        <v>751</v>
      </c>
      <c r="B258" s="334" t="s">
        <v>752</v>
      </c>
      <c r="C258" s="335">
        <v>3647.83</v>
      </c>
      <c r="D258" s="330" t="s">
        <v>37</v>
      </c>
      <c r="E258" s="335">
        <v>0</v>
      </c>
      <c r="F258" s="335">
        <v>0</v>
      </c>
      <c r="G258" s="335">
        <v>3647.83</v>
      </c>
      <c r="H258" s="330" t="s">
        <v>37</v>
      </c>
    </row>
    <row r="259" spans="1:8" ht="20.100000000000001" customHeight="1" x14ac:dyDescent="0.25">
      <c r="A259" s="334" t="s">
        <v>753</v>
      </c>
      <c r="B259" s="334" t="s">
        <v>754</v>
      </c>
      <c r="C259" s="335">
        <v>4219.0200000000004</v>
      </c>
      <c r="D259" s="330" t="s">
        <v>37</v>
      </c>
      <c r="E259" s="335">
        <v>0</v>
      </c>
      <c r="F259" s="335">
        <v>0</v>
      </c>
      <c r="G259" s="335">
        <v>4219.0200000000004</v>
      </c>
      <c r="H259" s="330" t="s">
        <v>37</v>
      </c>
    </row>
    <row r="260" spans="1:8" ht="20.100000000000001" customHeight="1" x14ac:dyDescent="0.25">
      <c r="A260" s="330" t="s">
        <v>37</v>
      </c>
    </row>
    <row r="261" spans="1:8" ht="20.100000000000001" customHeight="1" x14ac:dyDescent="0.25">
      <c r="A261" s="328" t="s">
        <v>755</v>
      </c>
      <c r="B261" s="328" t="s">
        <v>756</v>
      </c>
      <c r="C261" s="332">
        <v>213578.68</v>
      </c>
      <c r="D261" s="333" t="s">
        <v>37</v>
      </c>
      <c r="E261" s="332">
        <v>57948.480000000003</v>
      </c>
      <c r="F261" s="332">
        <v>0</v>
      </c>
      <c r="G261" s="332">
        <v>271527.15999999997</v>
      </c>
      <c r="H261" s="333" t="s">
        <v>37</v>
      </c>
    </row>
    <row r="262" spans="1:8" ht="20.100000000000001" customHeight="1" x14ac:dyDescent="0.25">
      <c r="A262" s="334" t="s">
        <v>757</v>
      </c>
      <c r="B262" s="334" t="s">
        <v>758</v>
      </c>
      <c r="C262" s="335">
        <v>8394.33</v>
      </c>
      <c r="D262" s="330" t="s">
        <v>37</v>
      </c>
      <c r="E262" s="335">
        <v>1209.6500000000001</v>
      </c>
      <c r="F262" s="335">
        <v>0</v>
      </c>
      <c r="G262" s="335">
        <v>9603.98</v>
      </c>
      <c r="H262" s="330" t="s">
        <v>37</v>
      </c>
    </row>
    <row r="263" spans="1:8" ht="20.100000000000001" customHeight="1" x14ac:dyDescent="0.25">
      <c r="A263" s="334" t="s">
        <v>759</v>
      </c>
      <c r="B263" s="334" t="s">
        <v>760</v>
      </c>
      <c r="C263" s="335">
        <v>509.74</v>
      </c>
      <c r="D263" s="330" t="s">
        <v>37</v>
      </c>
      <c r="E263" s="335">
        <v>0</v>
      </c>
      <c r="F263" s="335">
        <v>0</v>
      </c>
      <c r="G263" s="335">
        <v>509.74</v>
      </c>
      <c r="H263" s="330" t="s">
        <v>37</v>
      </c>
    </row>
    <row r="264" spans="1:8" ht="20.100000000000001" customHeight="1" x14ac:dyDescent="0.25">
      <c r="A264" s="334" t="s">
        <v>761</v>
      </c>
      <c r="B264" s="334" t="s">
        <v>762</v>
      </c>
      <c r="C264" s="335">
        <v>204674.61</v>
      </c>
      <c r="D264" s="330" t="s">
        <v>37</v>
      </c>
      <c r="E264" s="335">
        <v>56738.83</v>
      </c>
      <c r="F264" s="335">
        <v>0</v>
      </c>
      <c r="G264" s="335">
        <v>261413.44</v>
      </c>
      <c r="H264" s="330" t="s">
        <v>37</v>
      </c>
    </row>
    <row r="265" spans="1:8" ht="20.100000000000001" customHeight="1" x14ac:dyDescent="0.25">
      <c r="A265" s="330" t="s">
        <v>37</v>
      </c>
    </row>
    <row r="266" spans="1:8" ht="20.100000000000001" customHeight="1" x14ac:dyDescent="0.25">
      <c r="A266" s="330"/>
      <c r="B266" s="334" t="s">
        <v>81</v>
      </c>
      <c r="C266" s="335">
        <v>0</v>
      </c>
      <c r="D266" s="330"/>
      <c r="E266" s="335">
        <v>0</v>
      </c>
      <c r="F266" s="335">
        <v>0</v>
      </c>
      <c r="G266" s="335">
        <v>0</v>
      </c>
      <c r="H266" s="330"/>
    </row>
    <row r="267" spans="1:8" ht="20.100000000000001" customHeight="1" x14ac:dyDescent="0.25">
      <c r="A267" s="330"/>
      <c r="B267" s="330" t="s">
        <v>37</v>
      </c>
      <c r="C267" s="330"/>
      <c r="D267" s="335">
        <v>0</v>
      </c>
      <c r="E267" s="330"/>
      <c r="F267" s="330"/>
      <c r="G267" s="330"/>
      <c r="H267" s="335">
        <v>0</v>
      </c>
    </row>
    <row r="268" spans="1:8" ht="20.100000000000001" customHeight="1" x14ac:dyDescent="0.25">
      <c r="A268" s="330" t="s">
        <v>37</v>
      </c>
    </row>
    <row r="269" spans="1:8" ht="12" customHeight="1" x14ac:dyDescent="0.25"/>
    <row r="270" spans="1:8" ht="20.100000000000001" customHeight="1" x14ac:dyDescent="0.25">
      <c r="A270" s="330"/>
      <c r="B270" s="334" t="s">
        <v>82</v>
      </c>
      <c r="C270" s="335">
        <v>21425183.760000002</v>
      </c>
      <c r="D270" s="330"/>
      <c r="E270" s="335">
        <v>13886727.5</v>
      </c>
      <c r="F270" s="335">
        <v>13886727.5</v>
      </c>
      <c r="G270" s="335">
        <v>22397974.699999999</v>
      </c>
      <c r="H270" s="330"/>
    </row>
    <row r="271" spans="1:8" ht="20.100000000000001" customHeight="1" x14ac:dyDescent="0.25">
      <c r="A271" s="330"/>
      <c r="B271" s="330"/>
      <c r="C271" s="330"/>
      <c r="D271" s="335">
        <v>21425183.760000002</v>
      </c>
      <c r="E271" s="330"/>
      <c r="F271" s="330"/>
      <c r="G271" s="330"/>
      <c r="H271" s="335">
        <v>22397974.699999999</v>
      </c>
    </row>
    <row r="272" spans="1:8" ht="12" customHeigh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">
    <tabColor theme="5"/>
  </sheetPr>
  <dimension ref="A1:G25"/>
  <sheetViews>
    <sheetView topLeftCell="A5" zoomScale="136" zoomScaleNormal="136" workbookViewId="0">
      <selection activeCell="C13" sqref="C13"/>
    </sheetView>
  </sheetViews>
  <sheetFormatPr baseColWidth="10" defaultRowHeight="12.75" x14ac:dyDescent="0.2"/>
  <cols>
    <col min="1" max="1" width="5.42578125" style="35" customWidth="1"/>
    <col min="2" max="2" width="38" style="14" customWidth="1"/>
    <col min="3" max="3" width="16.42578125" style="14" customWidth="1"/>
    <col min="4" max="4" width="17" style="14" bestFit="1" customWidth="1"/>
    <col min="5" max="5" width="13.140625" style="14" bestFit="1" customWidth="1"/>
    <col min="6" max="6" width="13.85546875" style="14" bestFit="1" customWidth="1"/>
    <col min="7" max="256" width="10.85546875" style="14"/>
    <col min="257" max="257" width="5.42578125" style="14" customWidth="1"/>
    <col min="258" max="258" width="38" style="14" customWidth="1"/>
    <col min="259" max="259" width="18.7109375" style="14" customWidth="1"/>
    <col min="260" max="260" width="13.42578125" style="14" bestFit="1" customWidth="1"/>
    <col min="261" max="261" width="13.140625" style="14" bestFit="1" customWidth="1"/>
    <col min="262" max="262" width="13.85546875" style="14" bestFit="1" customWidth="1"/>
    <col min="263" max="512" width="10.85546875" style="14"/>
    <col min="513" max="513" width="5.42578125" style="14" customWidth="1"/>
    <col min="514" max="514" width="38" style="14" customWidth="1"/>
    <col min="515" max="515" width="18.7109375" style="14" customWidth="1"/>
    <col min="516" max="516" width="13.42578125" style="14" bestFit="1" customWidth="1"/>
    <col min="517" max="517" width="13.140625" style="14" bestFit="1" customWidth="1"/>
    <col min="518" max="518" width="13.85546875" style="14" bestFit="1" customWidth="1"/>
    <col min="519" max="768" width="10.85546875" style="14"/>
    <col min="769" max="769" width="5.42578125" style="14" customWidth="1"/>
    <col min="770" max="770" width="38" style="14" customWidth="1"/>
    <col min="771" max="771" width="18.7109375" style="14" customWidth="1"/>
    <col min="772" max="772" width="13.42578125" style="14" bestFit="1" customWidth="1"/>
    <col min="773" max="773" width="13.140625" style="14" bestFit="1" customWidth="1"/>
    <col min="774" max="774" width="13.85546875" style="14" bestFit="1" customWidth="1"/>
    <col min="775" max="1024" width="10.85546875" style="14"/>
    <col min="1025" max="1025" width="5.42578125" style="14" customWidth="1"/>
    <col min="1026" max="1026" width="38" style="14" customWidth="1"/>
    <col min="1027" max="1027" width="18.7109375" style="14" customWidth="1"/>
    <col min="1028" max="1028" width="13.42578125" style="14" bestFit="1" customWidth="1"/>
    <col min="1029" max="1029" width="13.140625" style="14" bestFit="1" customWidth="1"/>
    <col min="1030" max="1030" width="13.85546875" style="14" bestFit="1" customWidth="1"/>
    <col min="1031" max="1280" width="10.85546875" style="14"/>
    <col min="1281" max="1281" width="5.42578125" style="14" customWidth="1"/>
    <col min="1282" max="1282" width="38" style="14" customWidth="1"/>
    <col min="1283" max="1283" width="18.7109375" style="14" customWidth="1"/>
    <col min="1284" max="1284" width="13.42578125" style="14" bestFit="1" customWidth="1"/>
    <col min="1285" max="1285" width="13.140625" style="14" bestFit="1" customWidth="1"/>
    <col min="1286" max="1286" width="13.85546875" style="14" bestFit="1" customWidth="1"/>
    <col min="1287" max="1536" width="10.85546875" style="14"/>
    <col min="1537" max="1537" width="5.42578125" style="14" customWidth="1"/>
    <col min="1538" max="1538" width="38" style="14" customWidth="1"/>
    <col min="1539" max="1539" width="18.7109375" style="14" customWidth="1"/>
    <col min="1540" max="1540" width="13.42578125" style="14" bestFit="1" customWidth="1"/>
    <col min="1541" max="1541" width="13.140625" style="14" bestFit="1" customWidth="1"/>
    <col min="1542" max="1542" width="13.85546875" style="14" bestFit="1" customWidth="1"/>
    <col min="1543" max="1792" width="10.85546875" style="14"/>
    <col min="1793" max="1793" width="5.42578125" style="14" customWidth="1"/>
    <col min="1794" max="1794" width="38" style="14" customWidth="1"/>
    <col min="1795" max="1795" width="18.7109375" style="14" customWidth="1"/>
    <col min="1796" max="1796" width="13.42578125" style="14" bestFit="1" customWidth="1"/>
    <col min="1797" max="1797" width="13.140625" style="14" bestFit="1" customWidth="1"/>
    <col min="1798" max="1798" width="13.85546875" style="14" bestFit="1" customWidth="1"/>
    <col min="1799" max="2048" width="10.85546875" style="14"/>
    <col min="2049" max="2049" width="5.42578125" style="14" customWidth="1"/>
    <col min="2050" max="2050" width="38" style="14" customWidth="1"/>
    <col min="2051" max="2051" width="18.7109375" style="14" customWidth="1"/>
    <col min="2052" max="2052" width="13.42578125" style="14" bestFit="1" customWidth="1"/>
    <col min="2053" max="2053" width="13.140625" style="14" bestFit="1" customWidth="1"/>
    <col min="2054" max="2054" width="13.85546875" style="14" bestFit="1" customWidth="1"/>
    <col min="2055" max="2304" width="10.85546875" style="14"/>
    <col min="2305" max="2305" width="5.42578125" style="14" customWidth="1"/>
    <col min="2306" max="2306" width="38" style="14" customWidth="1"/>
    <col min="2307" max="2307" width="18.7109375" style="14" customWidth="1"/>
    <col min="2308" max="2308" width="13.42578125" style="14" bestFit="1" customWidth="1"/>
    <col min="2309" max="2309" width="13.140625" style="14" bestFit="1" customWidth="1"/>
    <col min="2310" max="2310" width="13.85546875" style="14" bestFit="1" customWidth="1"/>
    <col min="2311" max="2560" width="10.85546875" style="14"/>
    <col min="2561" max="2561" width="5.42578125" style="14" customWidth="1"/>
    <col min="2562" max="2562" width="38" style="14" customWidth="1"/>
    <col min="2563" max="2563" width="18.7109375" style="14" customWidth="1"/>
    <col min="2564" max="2564" width="13.42578125" style="14" bestFit="1" customWidth="1"/>
    <col min="2565" max="2565" width="13.140625" style="14" bestFit="1" customWidth="1"/>
    <col min="2566" max="2566" width="13.85546875" style="14" bestFit="1" customWidth="1"/>
    <col min="2567" max="2816" width="10.85546875" style="14"/>
    <col min="2817" max="2817" width="5.42578125" style="14" customWidth="1"/>
    <col min="2818" max="2818" width="38" style="14" customWidth="1"/>
    <col min="2819" max="2819" width="18.7109375" style="14" customWidth="1"/>
    <col min="2820" max="2820" width="13.42578125" style="14" bestFit="1" customWidth="1"/>
    <col min="2821" max="2821" width="13.140625" style="14" bestFit="1" customWidth="1"/>
    <col min="2822" max="2822" width="13.85546875" style="14" bestFit="1" customWidth="1"/>
    <col min="2823" max="3072" width="10.85546875" style="14"/>
    <col min="3073" max="3073" width="5.42578125" style="14" customWidth="1"/>
    <col min="3074" max="3074" width="38" style="14" customWidth="1"/>
    <col min="3075" max="3075" width="18.7109375" style="14" customWidth="1"/>
    <col min="3076" max="3076" width="13.42578125" style="14" bestFit="1" customWidth="1"/>
    <col min="3077" max="3077" width="13.140625" style="14" bestFit="1" customWidth="1"/>
    <col min="3078" max="3078" width="13.85546875" style="14" bestFit="1" customWidth="1"/>
    <col min="3079" max="3328" width="10.85546875" style="14"/>
    <col min="3329" max="3329" width="5.42578125" style="14" customWidth="1"/>
    <col min="3330" max="3330" width="38" style="14" customWidth="1"/>
    <col min="3331" max="3331" width="18.7109375" style="14" customWidth="1"/>
    <col min="3332" max="3332" width="13.42578125" style="14" bestFit="1" customWidth="1"/>
    <col min="3333" max="3333" width="13.140625" style="14" bestFit="1" customWidth="1"/>
    <col min="3334" max="3334" width="13.85546875" style="14" bestFit="1" customWidth="1"/>
    <col min="3335" max="3584" width="10.85546875" style="14"/>
    <col min="3585" max="3585" width="5.42578125" style="14" customWidth="1"/>
    <col min="3586" max="3586" width="38" style="14" customWidth="1"/>
    <col min="3587" max="3587" width="18.7109375" style="14" customWidth="1"/>
    <col min="3588" max="3588" width="13.42578125" style="14" bestFit="1" customWidth="1"/>
    <col min="3589" max="3589" width="13.140625" style="14" bestFit="1" customWidth="1"/>
    <col min="3590" max="3590" width="13.85546875" style="14" bestFit="1" customWidth="1"/>
    <col min="3591" max="3840" width="10.85546875" style="14"/>
    <col min="3841" max="3841" width="5.42578125" style="14" customWidth="1"/>
    <col min="3842" max="3842" width="38" style="14" customWidth="1"/>
    <col min="3843" max="3843" width="18.7109375" style="14" customWidth="1"/>
    <col min="3844" max="3844" width="13.42578125" style="14" bestFit="1" customWidth="1"/>
    <col min="3845" max="3845" width="13.140625" style="14" bestFit="1" customWidth="1"/>
    <col min="3846" max="3846" width="13.85546875" style="14" bestFit="1" customWidth="1"/>
    <col min="3847" max="4096" width="10.85546875" style="14"/>
    <col min="4097" max="4097" width="5.42578125" style="14" customWidth="1"/>
    <col min="4098" max="4098" width="38" style="14" customWidth="1"/>
    <col min="4099" max="4099" width="18.7109375" style="14" customWidth="1"/>
    <col min="4100" max="4100" width="13.42578125" style="14" bestFit="1" customWidth="1"/>
    <col min="4101" max="4101" width="13.140625" style="14" bestFit="1" customWidth="1"/>
    <col min="4102" max="4102" width="13.85546875" style="14" bestFit="1" customWidth="1"/>
    <col min="4103" max="4352" width="10.85546875" style="14"/>
    <col min="4353" max="4353" width="5.42578125" style="14" customWidth="1"/>
    <col min="4354" max="4354" width="38" style="14" customWidth="1"/>
    <col min="4355" max="4355" width="18.7109375" style="14" customWidth="1"/>
    <col min="4356" max="4356" width="13.42578125" style="14" bestFit="1" customWidth="1"/>
    <col min="4357" max="4357" width="13.140625" style="14" bestFit="1" customWidth="1"/>
    <col min="4358" max="4358" width="13.85546875" style="14" bestFit="1" customWidth="1"/>
    <col min="4359" max="4608" width="10.85546875" style="14"/>
    <col min="4609" max="4609" width="5.42578125" style="14" customWidth="1"/>
    <col min="4610" max="4610" width="38" style="14" customWidth="1"/>
    <col min="4611" max="4611" width="18.7109375" style="14" customWidth="1"/>
    <col min="4612" max="4612" width="13.42578125" style="14" bestFit="1" customWidth="1"/>
    <col min="4613" max="4613" width="13.140625" style="14" bestFit="1" customWidth="1"/>
    <col min="4614" max="4614" width="13.85546875" style="14" bestFit="1" customWidth="1"/>
    <col min="4615" max="4864" width="10.85546875" style="14"/>
    <col min="4865" max="4865" width="5.42578125" style="14" customWidth="1"/>
    <col min="4866" max="4866" width="38" style="14" customWidth="1"/>
    <col min="4867" max="4867" width="18.7109375" style="14" customWidth="1"/>
    <col min="4868" max="4868" width="13.42578125" style="14" bestFit="1" customWidth="1"/>
    <col min="4869" max="4869" width="13.140625" style="14" bestFit="1" customWidth="1"/>
    <col min="4870" max="4870" width="13.85546875" style="14" bestFit="1" customWidth="1"/>
    <col min="4871" max="5120" width="10.85546875" style="14"/>
    <col min="5121" max="5121" width="5.42578125" style="14" customWidth="1"/>
    <col min="5122" max="5122" width="38" style="14" customWidth="1"/>
    <col min="5123" max="5123" width="18.7109375" style="14" customWidth="1"/>
    <col min="5124" max="5124" width="13.42578125" style="14" bestFit="1" customWidth="1"/>
    <col min="5125" max="5125" width="13.140625" style="14" bestFit="1" customWidth="1"/>
    <col min="5126" max="5126" width="13.85546875" style="14" bestFit="1" customWidth="1"/>
    <col min="5127" max="5376" width="10.85546875" style="14"/>
    <col min="5377" max="5377" width="5.42578125" style="14" customWidth="1"/>
    <col min="5378" max="5378" width="38" style="14" customWidth="1"/>
    <col min="5379" max="5379" width="18.7109375" style="14" customWidth="1"/>
    <col min="5380" max="5380" width="13.42578125" style="14" bestFit="1" customWidth="1"/>
    <col min="5381" max="5381" width="13.140625" style="14" bestFit="1" customWidth="1"/>
    <col min="5382" max="5382" width="13.85546875" style="14" bestFit="1" customWidth="1"/>
    <col min="5383" max="5632" width="10.85546875" style="14"/>
    <col min="5633" max="5633" width="5.42578125" style="14" customWidth="1"/>
    <col min="5634" max="5634" width="38" style="14" customWidth="1"/>
    <col min="5635" max="5635" width="18.7109375" style="14" customWidth="1"/>
    <col min="5636" max="5636" width="13.42578125" style="14" bestFit="1" customWidth="1"/>
    <col min="5637" max="5637" width="13.140625" style="14" bestFit="1" customWidth="1"/>
    <col min="5638" max="5638" width="13.85546875" style="14" bestFit="1" customWidth="1"/>
    <col min="5639" max="5888" width="10.85546875" style="14"/>
    <col min="5889" max="5889" width="5.42578125" style="14" customWidth="1"/>
    <col min="5890" max="5890" width="38" style="14" customWidth="1"/>
    <col min="5891" max="5891" width="18.7109375" style="14" customWidth="1"/>
    <col min="5892" max="5892" width="13.42578125" style="14" bestFit="1" customWidth="1"/>
    <col min="5893" max="5893" width="13.140625" style="14" bestFit="1" customWidth="1"/>
    <col min="5894" max="5894" width="13.85546875" style="14" bestFit="1" customWidth="1"/>
    <col min="5895" max="6144" width="10.85546875" style="14"/>
    <col min="6145" max="6145" width="5.42578125" style="14" customWidth="1"/>
    <col min="6146" max="6146" width="38" style="14" customWidth="1"/>
    <col min="6147" max="6147" width="18.7109375" style="14" customWidth="1"/>
    <col min="6148" max="6148" width="13.42578125" style="14" bestFit="1" customWidth="1"/>
    <col min="6149" max="6149" width="13.140625" style="14" bestFit="1" customWidth="1"/>
    <col min="6150" max="6150" width="13.85546875" style="14" bestFit="1" customWidth="1"/>
    <col min="6151" max="6400" width="10.85546875" style="14"/>
    <col min="6401" max="6401" width="5.42578125" style="14" customWidth="1"/>
    <col min="6402" max="6402" width="38" style="14" customWidth="1"/>
    <col min="6403" max="6403" width="18.7109375" style="14" customWidth="1"/>
    <col min="6404" max="6404" width="13.42578125" style="14" bestFit="1" customWidth="1"/>
    <col min="6405" max="6405" width="13.140625" style="14" bestFit="1" customWidth="1"/>
    <col min="6406" max="6406" width="13.85546875" style="14" bestFit="1" customWidth="1"/>
    <col min="6407" max="6656" width="10.85546875" style="14"/>
    <col min="6657" max="6657" width="5.42578125" style="14" customWidth="1"/>
    <col min="6658" max="6658" width="38" style="14" customWidth="1"/>
    <col min="6659" max="6659" width="18.7109375" style="14" customWidth="1"/>
    <col min="6660" max="6660" width="13.42578125" style="14" bestFit="1" customWidth="1"/>
    <col min="6661" max="6661" width="13.140625" style="14" bestFit="1" customWidth="1"/>
    <col min="6662" max="6662" width="13.85546875" style="14" bestFit="1" customWidth="1"/>
    <col min="6663" max="6912" width="10.85546875" style="14"/>
    <col min="6913" max="6913" width="5.42578125" style="14" customWidth="1"/>
    <col min="6914" max="6914" width="38" style="14" customWidth="1"/>
    <col min="6915" max="6915" width="18.7109375" style="14" customWidth="1"/>
    <col min="6916" max="6916" width="13.42578125" style="14" bestFit="1" customWidth="1"/>
    <col min="6917" max="6917" width="13.140625" style="14" bestFit="1" customWidth="1"/>
    <col min="6918" max="6918" width="13.85546875" style="14" bestFit="1" customWidth="1"/>
    <col min="6919" max="7168" width="10.85546875" style="14"/>
    <col min="7169" max="7169" width="5.42578125" style="14" customWidth="1"/>
    <col min="7170" max="7170" width="38" style="14" customWidth="1"/>
    <col min="7171" max="7171" width="18.7109375" style="14" customWidth="1"/>
    <col min="7172" max="7172" width="13.42578125" style="14" bestFit="1" customWidth="1"/>
    <col min="7173" max="7173" width="13.140625" style="14" bestFit="1" customWidth="1"/>
    <col min="7174" max="7174" width="13.85546875" style="14" bestFit="1" customWidth="1"/>
    <col min="7175" max="7424" width="10.85546875" style="14"/>
    <col min="7425" max="7425" width="5.42578125" style="14" customWidth="1"/>
    <col min="7426" max="7426" width="38" style="14" customWidth="1"/>
    <col min="7427" max="7427" width="18.7109375" style="14" customWidth="1"/>
    <col min="7428" max="7428" width="13.42578125" style="14" bestFit="1" customWidth="1"/>
    <col min="7429" max="7429" width="13.140625" style="14" bestFit="1" customWidth="1"/>
    <col min="7430" max="7430" width="13.85546875" style="14" bestFit="1" customWidth="1"/>
    <col min="7431" max="7680" width="10.85546875" style="14"/>
    <col min="7681" max="7681" width="5.42578125" style="14" customWidth="1"/>
    <col min="7682" max="7682" width="38" style="14" customWidth="1"/>
    <col min="7683" max="7683" width="18.7109375" style="14" customWidth="1"/>
    <col min="7684" max="7684" width="13.42578125" style="14" bestFit="1" customWidth="1"/>
    <col min="7685" max="7685" width="13.140625" style="14" bestFit="1" customWidth="1"/>
    <col min="7686" max="7686" width="13.85546875" style="14" bestFit="1" customWidth="1"/>
    <col min="7687" max="7936" width="10.85546875" style="14"/>
    <col min="7937" max="7937" width="5.42578125" style="14" customWidth="1"/>
    <col min="7938" max="7938" width="38" style="14" customWidth="1"/>
    <col min="7939" max="7939" width="18.7109375" style="14" customWidth="1"/>
    <col min="7940" max="7940" width="13.42578125" style="14" bestFit="1" customWidth="1"/>
    <col min="7941" max="7941" width="13.140625" style="14" bestFit="1" customWidth="1"/>
    <col min="7942" max="7942" width="13.85546875" style="14" bestFit="1" customWidth="1"/>
    <col min="7943" max="8192" width="10.85546875" style="14"/>
    <col min="8193" max="8193" width="5.42578125" style="14" customWidth="1"/>
    <col min="8194" max="8194" width="38" style="14" customWidth="1"/>
    <col min="8195" max="8195" width="18.7109375" style="14" customWidth="1"/>
    <col min="8196" max="8196" width="13.42578125" style="14" bestFit="1" customWidth="1"/>
    <col min="8197" max="8197" width="13.140625" style="14" bestFit="1" customWidth="1"/>
    <col min="8198" max="8198" width="13.85546875" style="14" bestFit="1" customWidth="1"/>
    <col min="8199" max="8448" width="10.85546875" style="14"/>
    <col min="8449" max="8449" width="5.42578125" style="14" customWidth="1"/>
    <col min="8450" max="8450" width="38" style="14" customWidth="1"/>
    <col min="8451" max="8451" width="18.7109375" style="14" customWidth="1"/>
    <col min="8452" max="8452" width="13.42578125" style="14" bestFit="1" customWidth="1"/>
    <col min="8453" max="8453" width="13.140625" style="14" bestFit="1" customWidth="1"/>
    <col min="8454" max="8454" width="13.85546875" style="14" bestFit="1" customWidth="1"/>
    <col min="8455" max="8704" width="10.85546875" style="14"/>
    <col min="8705" max="8705" width="5.42578125" style="14" customWidth="1"/>
    <col min="8706" max="8706" width="38" style="14" customWidth="1"/>
    <col min="8707" max="8707" width="18.7109375" style="14" customWidth="1"/>
    <col min="8708" max="8708" width="13.42578125" style="14" bestFit="1" customWidth="1"/>
    <col min="8709" max="8709" width="13.140625" style="14" bestFit="1" customWidth="1"/>
    <col min="8710" max="8710" width="13.85546875" style="14" bestFit="1" customWidth="1"/>
    <col min="8711" max="8960" width="10.85546875" style="14"/>
    <col min="8961" max="8961" width="5.42578125" style="14" customWidth="1"/>
    <col min="8962" max="8962" width="38" style="14" customWidth="1"/>
    <col min="8963" max="8963" width="18.7109375" style="14" customWidth="1"/>
    <col min="8964" max="8964" width="13.42578125" style="14" bestFit="1" customWidth="1"/>
    <col min="8965" max="8965" width="13.140625" style="14" bestFit="1" customWidth="1"/>
    <col min="8966" max="8966" width="13.85546875" style="14" bestFit="1" customWidth="1"/>
    <col min="8967" max="9216" width="10.85546875" style="14"/>
    <col min="9217" max="9217" width="5.42578125" style="14" customWidth="1"/>
    <col min="9218" max="9218" width="38" style="14" customWidth="1"/>
    <col min="9219" max="9219" width="18.7109375" style="14" customWidth="1"/>
    <col min="9220" max="9220" width="13.42578125" style="14" bestFit="1" customWidth="1"/>
    <col min="9221" max="9221" width="13.140625" style="14" bestFit="1" customWidth="1"/>
    <col min="9222" max="9222" width="13.85546875" style="14" bestFit="1" customWidth="1"/>
    <col min="9223" max="9472" width="10.85546875" style="14"/>
    <col min="9473" max="9473" width="5.42578125" style="14" customWidth="1"/>
    <col min="9474" max="9474" width="38" style="14" customWidth="1"/>
    <col min="9475" max="9475" width="18.7109375" style="14" customWidth="1"/>
    <col min="9476" max="9476" width="13.42578125" style="14" bestFit="1" customWidth="1"/>
    <col min="9477" max="9477" width="13.140625" style="14" bestFit="1" customWidth="1"/>
    <col min="9478" max="9478" width="13.85546875" style="14" bestFit="1" customWidth="1"/>
    <col min="9479" max="9728" width="10.85546875" style="14"/>
    <col min="9729" max="9729" width="5.42578125" style="14" customWidth="1"/>
    <col min="9730" max="9730" width="38" style="14" customWidth="1"/>
    <col min="9731" max="9731" width="18.7109375" style="14" customWidth="1"/>
    <col min="9732" max="9732" width="13.42578125" style="14" bestFit="1" customWidth="1"/>
    <col min="9733" max="9733" width="13.140625" style="14" bestFit="1" customWidth="1"/>
    <col min="9734" max="9734" width="13.85546875" style="14" bestFit="1" customWidth="1"/>
    <col min="9735" max="9984" width="10.85546875" style="14"/>
    <col min="9985" max="9985" width="5.42578125" style="14" customWidth="1"/>
    <col min="9986" max="9986" width="38" style="14" customWidth="1"/>
    <col min="9987" max="9987" width="18.7109375" style="14" customWidth="1"/>
    <col min="9988" max="9988" width="13.42578125" style="14" bestFit="1" customWidth="1"/>
    <col min="9989" max="9989" width="13.140625" style="14" bestFit="1" customWidth="1"/>
    <col min="9990" max="9990" width="13.85546875" style="14" bestFit="1" customWidth="1"/>
    <col min="9991" max="10240" width="10.85546875" style="14"/>
    <col min="10241" max="10241" width="5.42578125" style="14" customWidth="1"/>
    <col min="10242" max="10242" width="38" style="14" customWidth="1"/>
    <col min="10243" max="10243" width="18.7109375" style="14" customWidth="1"/>
    <col min="10244" max="10244" width="13.42578125" style="14" bestFit="1" customWidth="1"/>
    <col min="10245" max="10245" width="13.140625" style="14" bestFit="1" customWidth="1"/>
    <col min="10246" max="10246" width="13.85546875" style="14" bestFit="1" customWidth="1"/>
    <col min="10247" max="10496" width="10.85546875" style="14"/>
    <col min="10497" max="10497" width="5.42578125" style="14" customWidth="1"/>
    <col min="10498" max="10498" width="38" style="14" customWidth="1"/>
    <col min="10499" max="10499" width="18.7109375" style="14" customWidth="1"/>
    <col min="10500" max="10500" width="13.42578125" style="14" bestFit="1" customWidth="1"/>
    <col min="10501" max="10501" width="13.140625" style="14" bestFit="1" customWidth="1"/>
    <col min="10502" max="10502" width="13.85546875" style="14" bestFit="1" customWidth="1"/>
    <col min="10503" max="10752" width="10.85546875" style="14"/>
    <col min="10753" max="10753" width="5.42578125" style="14" customWidth="1"/>
    <col min="10754" max="10754" width="38" style="14" customWidth="1"/>
    <col min="10755" max="10755" width="18.7109375" style="14" customWidth="1"/>
    <col min="10756" max="10756" width="13.42578125" style="14" bestFit="1" customWidth="1"/>
    <col min="10757" max="10757" width="13.140625" style="14" bestFit="1" customWidth="1"/>
    <col min="10758" max="10758" width="13.85546875" style="14" bestFit="1" customWidth="1"/>
    <col min="10759" max="11008" width="10.85546875" style="14"/>
    <col min="11009" max="11009" width="5.42578125" style="14" customWidth="1"/>
    <col min="11010" max="11010" width="38" style="14" customWidth="1"/>
    <col min="11011" max="11011" width="18.7109375" style="14" customWidth="1"/>
    <col min="11012" max="11012" width="13.42578125" style="14" bestFit="1" customWidth="1"/>
    <col min="11013" max="11013" width="13.140625" style="14" bestFit="1" customWidth="1"/>
    <col min="11014" max="11014" width="13.85546875" style="14" bestFit="1" customWidth="1"/>
    <col min="11015" max="11264" width="10.85546875" style="14"/>
    <col min="11265" max="11265" width="5.42578125" style="14" customWidth="1"/>
    <col min="11266" max="11266" width="38" style="14" customWidth="1"/>
    <col min="11267" max="11267" width="18.7109375" style="14" customWidth="1"/>
    <col min="11268" max="11268" width="13.42578125" style="14" bestFit="1" customWidth="1"/>
    <col min="11269" max="11269" width="13.140625" style="14" bestFit="1" customWidth="1"/>
    <col min="11270" max="11270" width="13.85546875" style="14" bestFit="1" customWidth="1"/>
    <col min="11271" max="11520" width="10.85546875" style="14"/>
    <col min="11521" max="11521" width="5.42578125" style="14" customWidth="1"/>
    <col min="11522" max="11522" width="38" style="14" customWidth="1"/>
    <col min="11523" max="11523" width="18.7109375" style="14" customWidth="1"/>
    <col min="11524" max="11524" width="13.42578125" style="14" bestFit="1" customWidth="1"/>
    <col min="11525" max="11525" width="13.140625" style="14" bestFit="1" customWidth="1"/>
    <col min="11526" max="11526" width="13.85546875" style="14" bestFit="1" customWidth="1"/>
    <col min="11527" max="11776" width="10.85546875" style="14"/>
    <col min="11777" max="11777" width="5.42578125" style="14" customWidth="1"/>
    <col min="11778" max="11778" width="38" style="14" customWidth="1"/>
    <col min="11779" max="11779" width="18.7109375" style="14" customWidth="1"/>
    <col min="11780" max="11780" width="13.42578125" style="14" bestFit="1" customWidth="1"/>
    <col min="11781" max="11781" width="13.140625" style="14" bestFit="1" customWidth="1"/>
    <col min="11782" max="11782" width="13.85546875" style="14" bestFit="1" customWidth="1"/>
    <col min="11783" max="12032" width="10.85546875" style="14"/>
    <col min="12033" max="12033" width="5.42578125" style="14" customWidth="1"/>
    <col min="12034" max="12034" width="38" style="14" customWidth="1"/>
    <col min="12035" max="12035" width="18.7109375" style="14" customWidth="1"/>
    <col min="12036" max="12036" width="13.42578125" style="14" bestFit="1" customWidth="1"/>
    <col min="12037" max="12037" width="13.140625" style="14" bestFit="1" customWidth="1"/>
    <col min="12038" max="12038" width="13.85546875" style="14" bestFit="1" customWidth="1"/>
    <col min="12039" max="12288" width="10.85546875" style="14"/>
    <col min="12289" max="12289" width="5.42578125" style="14" customWidth="1"/>
    <col min="12290" max="12290" width="38" style="14" customWidth="1"/>
    <col min="12291" max="12291" width="18.7109375" style="14" customWidth="1"/>
    <col min="12292" max="12292" width="13.42578125" style="14" bestFit="1" customWidth="1"/>
    <col min="12293" max="12293" width="13.140625" style="14" bestFit="1" customWidth="1"/>
    <col min="12294" max="12294" width="13.85546875" style="14" bestFit="1" customWidth="1"/>
    <col min="12295" max="12544" width="10.85546875" style="14"/>
    <col min="12545" max="12545" width="5.42578125" style="14" customWidth="1"/>
    <col min="12546" max="12546" width="38" style="14" customWidth="1"/>
    <col min="12547" max="12547" width="18.7109375" style="14" customWidth="1"/>
    <col min="12548" max="12548" width="13.42578125" style="14" bestFit="1" customWidth="1"/>
    <col min="12549" max="12549" width="13.140625" style="14" bestFit="1" customWidth="1"/>
    <col min="12550" max="12550" width="13.85546875" style="14" bestFit="1" customWidth="1"/>
    <col min="12551" max="12800" width="10.85546875" style="14"/>
    <col min="12801" max="12801" width="5.42578125" style="14" customWidth="1"/>
    <col min="12802" max="12802" width="38" style="14" customWidth="1"/>
    <col min="12803" max="12803" width="18.7109375" style="14" customWidth="1"/>
    <col min="12804" max="12804" width="13.42578125" style="14" bestFit="1" customWidth="1"/>
    <col min="12805" max="12805" width="13.140625" style="14" bestFit="1" customWidth="1"/>
    <col min="12806" max="12806" width="13.85546875" style="14" bestFit="1" customWidth="1"/>
    <col min="12807" max="13056" width="10.85546875" style="14"/>
    <col min="13057" max="13057" width="5.42578125" style="14" customWidth="1"/>
    <col min="13058" max="13058" width="38" style="14" customWidth="1"/>
    <col min="13059" max="13059" width="18.7109375" style="14" customWidth="1"/>
    <col min="13060" max="13060" width="13.42578125" style="14" bestFit="1" customWidth="1"/>
    <col min="13061" max="13061" width="13.140625" style="14" bestFit="1" customWidth="1"/>
    <col min="13062" max="13062" width="13.85546875" style="14" bestFit="1" customWidth="1"/>
    <col min="13063" max="13312" width="10.85546875" style="14"/>
    <col min="13313" max="13313" width="5.42578125" style="14" customWidth="1"/>
    <col min="13314" max="13314" width="38" style="14" customWidth="1"/>
    <col min="13315" max="13315" width="18.7109375" style="14" customWidth="1"/>
    <col min="13316" max="13316" width="13.42578125" style="14" bestFit="1" customWidth="1"/>
    <col min="13317" max="13317" width="13.140625" style="14" bestFit="1" customWidth="1"/>
    <col min="13318" max="13318" width="13.85546875" style="14" bestFit="1" customWidth="1"/>
    <col min="13319" max="13568" width="10.85546875" style="14"/>
    <col min="13569" max="13569" width="5.42578125" style="14" customWidth="1"/>
    <col min="13570" max="13570" width="38" style="14" customWidth="1"/>
    <col min="13571" max="13571" width="18.7109375" style="14" customWidth="1"/>
    <col min="13572" max="13572" width="13.42578125" style="14" bestFit="1" customWidth="1"/>
    <col min="13573" max="13573" width="13.140625" style="14" bestFit="1" customWidth="1"/>
    <col min="13574" max="13574" width="13.85546875" style="14" bestFit="1" customWidth="1"/>
    <col min="13575" max="13824" width="10.85546875" style="14"/>
    <col min="13825" max="13825" width="5.42578125" style="14" customWidth="1"/>
    <col min="13826" max="13826" width="38" style="14" customWidth="1"/>
    <col min="13827" max="13827" width="18.7109375" style="14" customWidth="1"/>
    <col min="13828" max="13828" width="13.42578125" style="14" bestFit="1" customWidth="1"/>
    <col min="13829" max="13829" width="13.140625" style="14" bestFit="1" customWidth="1"/>
    <col min="13830" max="13830" width="13.85546875" style="14" bestFit="1" customWidth="1"/>
    <col min="13831" max="14080" width="10.85546875" style="14"/>
    <col min="14081" max="14081" width="5.42578125" style="14" customWidth="1"/>
    <col min="14082" max="14082" width="38" style="14" customWidth="1"/>
    <col min="14083" max="14083" width="18.7109375" style="14" customWidth="1"/>
    <col min="14084" max="14084" width="13.42578125" style="14" bestFit="1" customWidth="1"/>
    <col min="14085" max="14085" width="13.140625" style="14" bestFit="1" customWidth="1"/>
    <col min="14086" max="14086" width="13.85546875" style="14" bestFit="1" customWidth="1"/>
    <col min="14087" max="14336" width="10.85546875" style="14"/>
    <col min="14337" max="14337" width="5.42578125" style="14" customWidth="1"/>
    <col min="14338" max="14338" width="38" style="14" customWidth="1"/>
    <col min="14339" max="14339" width="18.7109375" style="14" customWidth="1"/>
    <col min="14340" max="14340" width="13.42578125" style="14" bestFit="1" customWidth="1"/>
    <col min="14341" max="14341" width="13.140625" style="14" bestFit="1" customWidth="1"/>
    <col min="14342" max="14342" width="13.85546875" style="14" bestFit="1" customWidth="1"/>
    <col min="14343" max="14592" width="10.85546875" style="14"/>
    <col min="14593" max="14593" width="5.42578125" style="14" customWidth="1"/>
    <col min="14594" max="14594" width="38" style="14" customWidth="1"/>
    <col min="14595" max="14595" width="18.7109375" style="14" customWidth="1"/>
    <col min="14596" max="14596" width="13.42578125" style="14" bestFit="1" customWidth="1"/>
    <col min="14597" max="14597" width="13.140625" style="14" bestFit="1" customWidth="1"/>
    <col min="14598" max="14598" width="13.85546875" style="14" bestFit="1" customWidth="1"/>
    <col min="14599" max="14848" width="10.85546875" style="14"/>
    <col min="14849" max="14849" width="5.42578125" style="14" customWidth="1"/>
    <col min="14850" max="14850" width="38" style="14" customWidth="1"/>
    <col min="14851" max="14851" width="18.7109375" style="14" customWidth="1"/>
    <col min="14852" max="14852" width="13.42578125" style="14" bestFit="1" customWidth="1"/>
    <col min="14853" max="14853" width="13.140625" style="14" bestFit="1" customWidth="1"/>
    <col min="14854" max="14854" width="13.85546875" style="14" bestFit="1" customWidth="1"/>
    <col min="14855" max="15104" width="10.85546875" style="14"/>
    <col min="15105" max="15105" width="5.42578125" style="14" customWidth="1"/>
    <col min="15106" max="15106" width="38" style="14" customWidth="1"/>
    <col min="15107" max="15107" width="18.7109375" style="14" customWidth="1"/>
    <col min="15108" max="15108" width="13.42578125" style="14" bestFit="1" customWidth="1"/>
    <col min="15109" max="15109" width="13.140625" style="14" bestFit="1" customWidth="1"/>
    <col min="15110" max="15110" width="13.85546875" style="14" bestFit="1" customWidth="1"/>
    <col min="15111" max="15360" width="10.85546875" style="14"/>
    <col min="15361" max="15361" width="5.42578125" style="14" customWidth="1"/>
    <col min="15362" max="15362" width="38" style="14" customWidth="1"/>
    <col min="15363" max="15363" width="18.7109375" style="14" customWidth="1"/>
    <col min="15364" max="15364" width="13.42578125" style="14" bestFit="1" customWidth="1"/>
    <col min="15365" max="15365" width="13.140625" style="14" bestFit="1" customWidth="1"/>
    <col min="15366" max="15366" width="13.85546875" style="14" bestFit="1" customWidth="1"/>
    <col min="15367" max="15616" width="10.85546875" style="14"/>
    <col min="15617" max="15617" width="5.42578125" style="14" customWidth="1"/>
    <col min="15618" max="15618" width="38" style="14" customWidth="1"/>
    <col min="15619" max="15619" width="18.7109375" style="14" customWidth="1"/>
    <col min="15620" max="15620" width="13.42578125" style="14" bestFit="1" customWidth="1"/>
    <col min="15621" max="15621" width="13.140625" style="14" bestFit="1" customWidth="1"/>
    <col min="15622" max="15622" width="13.85546875" style="14" bestFit="1" customWidth="1"/>
    <col min="15623" max="15872" width="10.85546875" style="14"/>
    <col min="15873" max="15873" width="5.42578125" style="14" customWidth="1"/>
    <col min="15874" max="15874" width="38" style="14" customWidth="1"/>
    <col min="15875" max="15875" width="18.7109375" style="14" customWidth="1"/>
    <col min="15876" max="15876" width="13.42578125" style="14" bestFit="1" customWidth="1"/>
    <col min="15877" max="15877" width="13.140625" style="14" bestFit="1" customWidth="1"/>
    <col min="15878" max="15878" width="13.85546875" style="14" bestFit="1" customWidth="1"/>
    <col min="15879" max="16128" width="10.85546875" style="14"/>
    <col min="16129" max="16129" width="5.42578125" style="14" customWidth="1"/>
    <col min="16130" max="16130" width="38" style="14" customWidth="1"/>
    <col min="16131" max="16131" width="18.7109375" style="14" customWidth="1"/>
    <col min="16132" max="16132" width="13.42578125" style="14" bestFit="1" customWidth="1"/>
    <col min="16133" max="16133" width="13.140625" style="14" bestFit="1" customWidth="1"/>
    <col min="16134" max="16134" width="13.85546875" style="14" bestFit="1" customWidth="1"/>
    <col min="16135" max="16384" width="10.85546875" style="14"/>
  </cols>
  <sheetData>
    <row r="1" spans="1:7" x14ac:dyDescent="0.2">
      <c r="A1" s="33"/>
      <c r="B1" s="18" t="s">
        <v>342</v>
      </c>
      <c r="C1" s="72"/>
    </row>
    <row r="2" spans="1:7" ht="13.5" thickBot="1" x14ac:dyDescent="0.25">
      <c r="B2" s="73" t="s">
        <v>329</v>
      </c>
      <c r="C2" s="72"/>
    </row>
    <row r="3" spans="1:7" ht="13.5" thickTop="1" x14ac:dyDescent="0.2">
      <c r="C3" s="72"/>
    </row>
    <row r="4" spans="1:7" x14ac:dyDescent="0.2">
      <c r="C4" s="72"/>
    </row>
    <row r="5" spans="1:7" x14ac:dyDescent="0.2">
      <c r="B5" s="14" t="s">
        <v>70</v>
      </c>
      <c r="C5" s="110">
        <f>+'Ing. Con-Fis.'!E21</f>
        <v>19156676.18</v>
      </c>
    </row>
    <row r="6" spans="1:7" x14ac:dyDescent="0.2">
      <c r="C6" s="110"/>
    </row>
    <row r="7" spans="1:7" x14ac:dyDescent="0.2">
      <c r="A7" s="35" t="s">
        <v>32</v>
      </c>
      <c r="B7" s="14" t="s">
        <v>71</v>
      </c>
      <c r="C7" s="125">
        <f>+'Edo. Res. Con.-Fis'!C40</f>
        <v>16320290.907024741</v>
      </c>
    </row>
    <row r="8" spans="1:7" x14ac:dyDescent="0.2">
      <c r="C8" s="110"/>
    </row>
    <row r="9" spans="1:7" x14ac:dyDescent="0.2">
      <c r="A9" s="35" t="s">
        <v>35</v>
      </c>
      <c r="B9" s="14" t="s">
        <v>72</v>
      </c>
      <c r="C9" s="110">
        <f>+C5-C7</f>
        <v>2836385.2729752585</v>
      </c>
      <c r="D9" s="43"/>
      <c r="E9" s="48">
        <f>C9-'Conc. Con-Fisc'!E38</f>
        <v>0</v>
      </c>
    </row>
    <row r="10" spans="1:7" x14ac:dyDescent="0.2">
      <c r="C10" s="110"/>
    </row>
    <row r="11" spans="1:7" x14ac:dyDescent="0.2">
      <c r="B11" s="14" t="s">
        <v>154</v>
      </c>
      <c r="C11" s="110">
        <v>0</v>
      </c>
    </row>
    <row r="12" spans="1:7" x14ac:dyDescent="0.2">
      <c r="A12" s="35" t="s">
        <v>32</v>
      </c>
      <c r="B12" s="14" t="s">
        <v>155</v>
      </c>
      <c r="C12" s="125">
        <f>+C9</f>
        <v>2836385.2729752585</v>
      </c>
      <c r="E12" s="48"/>
    </row>
    <row r="13" spans="1:7" x14ac:dyDescent="0.2">
      <c r="C13" s="110"/>
    </row>
    <row r="14" spans="1:7" x14ac:dyDescent="0.2">
      <c r="A14" s="35" t="s">
        <v>35</v>
      </c>
      <c r="B14" s="14" t="s">
        <v>69</v>
      </c>
      <c r="C14" s="110">
        <f>IF(C9&lt;0,C9+C12,C9-C12)-C11</f>
        <v>0</v>
      </c>
      <c r="D14" s="48"/>
      <c r="F14" s="48"/>
      <c r="G14" s="48"/>
    </row>
    <row r="15" spans="1:7" x14ac:dyDescent="0.2">
      <c r="C15" s="110"/>
    </row>
    <row r="16" spans="1:7" x14ac:dyDescent="0.2">
      <c r="A16" s="35" t="s">
        <v>73</v>
      </c>
      <c r="B16" s="14" t="s">
        <v>74</v>
      </c>
      <c r="C16" s="281">
        <v>0.3</v>
      </c>
    </row>
    <row r="17" spans="1:5" x14ac:dyDescent="0.2">
      <c r="C17" s="110"/>
    </row>
    <row r="18" spans="1:5" x14ac:dyDescent="0.2">
      <c r="A18" s="35" t="s">
        <v>35</v>
      </c>
      <c r="B18" s="14" t="s">
        <v>75</v>
      </c>
      <c r="C18" s="110">
        <f>IF(C14&lt;0,0,C14*C16)</f>
        <v>0</v>
      </c>
      <c r="D18" s="48"/>
      <c r="E18" s="42"/>
    </row>
    <row r="19" spans="1:5" x14ac:dyDescent="0.2">
      <c r="C19" s="110"/>
      <c r="E19" s="48"/>
    </row>
    <row r="20" spans="1:5" x14ac:dyDescent="0.2">
      <c r="A20" s="35" t="s">
        <v>32</v>
      </c>
      <c r="B20" s="14" t="s">
        <v>76</v>
      </c>
      <c r="C20" s="110">
        <f>+'Edo. Res. Con.-Fis'!C50</f>
        <v>0</v>
      </c>
    </row>
    <row r="21" spans="1:5" x14ac:dyDescent="0.2">
      <c r="C21" s="111"/>
    </row>
    <row r="22" spans="1:5" ht="13.5" thickBot="1" x14ac:dyDescent="0.25">
      <c r="A22" s="35" t="s">
        <v>35</v>
      </c>
      <c r="B22" s="14" t="s">
        <v>334</v>
      </c>
      <c r="C22" s="126">
        <f>+C18-C20</f>
        <v>0</v>
      </c>
    </row>
    <row r="23" spans="1:5" ht="13.5" thickTop="1" x14ac:dyDescent="0.2">
      <c r="C23" s="72"/>
    </row>
    <row r="25" spans="1:5" x14ac:dyDescent="0.2">
      <c r="B25" s="74"/>
      <c r="C25" s="26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">
    <tabColor theme="5"/>
  </sheetPr>
  <dimension ref="A1:J24"/>
  <sheetViews>
    <sheetView zoomScale="142" zoomScaleNormal="142" workbookViewId="0">
      <selection activeCell="G13" sqref="G13"/>
    </sheetView>
  </sheetViews>
  <sheetFormatPr baseColWidth="10" defaultRowHeight="12.75" x14ac:dyDescent="0.2"/>
  <cols>
    <col min="1" max="1" width="5.5703125" style="14" customWidth="1"/>
    <col min="2" max="2" width="13.5703125" style="14" customWidth="1"/>
    <col min="3" max="3" width="10.85546875" style="14"/>
    <col min="4" max="4" width="12" style="14" bestFit="1" customWidth="1"/>
    <col min="5" max="6" width="10.85546875" style="14"/>
    <col min="7" max="7" width="16.42578125" style="14" customWidth="1"/>
    <col min="8" max="256" width="10.85546875" style="14"/>
    <col min="257" max="257" width="6.7109375" style="14" customWidth="1"/>
    <col min="258" max="258" width="13.5703125" style="14" customWidth="1"/>
    <col min="259" max="259" width="10.85546875" style="14"/>
    <col min="260" max="260" width="12" style="14" bestFit="1" customWidth="1"/>
    <col min="261" max="262" width="10.85546875" style="14"/>
    <col min="263" max="263" width="16.42578125" style="14" customWidth="1"/>
    <col min="264" max="512" width="10.85546875" style="14"/>
    <col min="513" max="513" width="6.7109375" style="14" customWidth="1"/>
    <col min="514" max="514" width="13.5703125" style="14" customWidth="1"/>
    <col min="515" max="515" width="10.85546875" style="14"/>
    <col min="516" max="516" width="12" style="14" bestFit="1" customWidth="1"/>
    <col min="517" max="518" width="10.85546875" style="14"/>
    <col min="519" max="519" width="16.42578125" style="14" customWidth="1"/>
    <col min="520" max="768" width="10.85546875" style="14"/>
    <col min="769" max="769" width="6.7109375" style="14" customWidth="1"/>
    <col min="770" max="770" width="13.5703125" style="14" customWidth="1"/>
    <col min="771" max="771" width="10.85546875" style="14"/>
    <col min="772" max="772" width="12" style="14" bestFit="1" customWidth="1"/>
    <col min="773" max="774" width="10.85546875" style="14"/>
    <col min="775" max="775" width="16.42578125" style="14" customWidth="1"/>
    <col min="776" max="1024" width="10.85546875" style="14"/>
    <col min="1025" max="1025" width="6.7109375" style="14" customWidth="1"/>
    <col min="1026" max="1026" width="13.5703125" style="14" customWidth="1"/>
    <col min="1027" max="1027" width="10.85546875" style="14"/>
    <col min="1028" max="1028" width="12" style="14" bestFit="1" customWidth="1"/>
    <col min="1029" max="1030" width="10.85546875" style="14"/>
    <col min="1031" max="1031" width="16.42578125" style="14" customWidth="1"/>
    <col min="1032" max="1280" width="10.85546875" style="14"/>
    <col min="1281" max="1281" width="6.7109375" style="14" customWidth="1"/>
    <col min="1282" max="1282" width="13.5703125" style="14" customWidth="1"/>
    <col min="1283" max="1283" width="10.85546875" style="14"/>
    <col min="1284" max="1284" width="12" style="14" bestFit="1" customWidth="1"/>
    <col min="1285" max="1286" width="10.85546875" style="14"/>
    <col min="1287" max="1287" width="16.42578125" style="14" customWidth="1"/>
    <col min="1288" max="1536" width="10.85546875" style="14"/>
    <col min="1537" max="1537" width="6.7109375" style="14" customWidth="1"/>
    <col min="1538" max="1538" width="13.5703125" style="14" customWidth="1"/>
    <col min="1539" max="1539" width="10.85546875" style="14"/>
    <col min="1540" max="1540" width="12" style="14" bestFit="1" customWidth="1"/>
    <col min="1541" max="1542" width="10.85546875" style="14"/>
    <col min="1543" max="1543" width="16.42578125" style="14" customWidth="1"/>
    <col min="1544" max="1792" width="10.85546875" style="14"/>
    <col min="1793" max="1793" width="6.7109375" style="14" customWidth="1"/>
    <col min="1794" max="1794" width="13.5703125" style="14" customWidth="1"/>
    <col min="1795" max="1795" width="10.85546875" style="14"/>
    <col min="1796" max="1796" width="12" style="14" bestFit="1" customWidth="1"/>
    <col min="1797" max="1798" width="10.85546875" style="14"/>
    <col min="1799" max="1799" width="16.42578125" style="14" customWidth="1"/>
    <col min="1800" max="2048" width="10.85546875" style="14"/>
    <col min="2049" max="2049" width="6.7109375" style="14" customWidth="1"/>
    <col min="2050" max="2050" width="13.5703125" style="14" customWidth="1"/>
    <col min="2051" max="2051" width="10.85546875" style="14"/>
    <col min="2052" max="2052" width="12" style="14" bestFit="1" customWidth="1"/>
    <col min="2053" max="2054" width="10.85546875" style="14"/>
    <col min="2055" max="2055" width="16.42578125" style="14" customWidth="1"/>
    <col min="2056" max="2304" width="10.85546875" style="14"/>
    <col min="2305" max="2305" width="6.7109375" style="14" customWidth="1"/>
    <col min="2306" max="2306" width="13.5703125" style="14" customWidth="1"/>
    <col min="2307" max="2307" width="10.85546875" style="14"/>
    <col min="2308" max="2308" width="12" style="14" bestFit="1" customWidth="1"/>
    <col min="2309" max="2310" width="10.85546875" style="14"/>
    <col min="2311" max="2311" width="16.42578125" style="14" customWidth="1"/>
    <col min="2312" max="2560" width="10.85546875" style="14"/>
    <col min="2561" max="2561" width="6.7109375" style="14" customWidth="1"/>
    <col min="2562" max="2562" width="13.5703125" style="14" customWidth="1"/>
    <col min="2563" max="2563" width="10.85546875" style="14"/>
    <col min="2564" max="2564" width="12" style="14" bestFit="1" customWidth="1"/>
    <col min="2565" max="2566" width="10.85546875" style="14"/>
    <col min="2567" max="2567" width="16.42578125" style="14" customWidth="1"/>
    <col min="2568" max="2816" width="10.85546875" style="14"/>
    <col min="2817" max="2817" width="6.7109375" style="14" customWidth="1"/>
    <col min="2818" max="2818" width="13.5703125" style="14" customWidth="1"/>
    <col min="2819" max="2819" width="10.85546875" style="14"/>
    <col min="2820" max="2820" width="12" style="14" bestFit="1" customWidth="1"/>
    <col min="2821" max="2822" width="10.85546875" style="14"/>
    <col min="2823" max="2823" width="16.42578125" style="14" customWidth="1"/>
    <col min="2824" max="3072" width="10.85546875" style="14"/>
    <col min="3073" max="3073" width="6.7109375" style="14" customWidth="1"/>
    <col min="3074" max="3074" width="13.5703125" style="14" customWidth="1"/>
    <col min="3075" max="3075" width="10.85546875" style="14"/>
    <col min="3076" max="3076" width="12" style="14" bestFit="1" customWidth="1"/>
    <col min="3077" max="3078" width="10.85546875" style="14"/>
    <col min="3079" max="3079" width="16.42578125" style="14" customWidth="1"/>
    <col min="3080" max="3328" width="10.85546875" style="14"/>
    <col min="3329" max="3329" width="6.7109375" style="14" customWidth="1"/>
    <col min="3330" max="3330" width="13.5703125" style="14" customWidth="1"/>
    <col min="3331" max="3331" width="10.85546875" style="14"/>
    <col min="3332" max="3332" width="12" style="14" bestFit="1" customWidth="1"/>
    <col min="3333" max="3334" width="10.85546875" style="14"/>
    <col min="3335" max="3335" width="16.42578125" style="14" customWidth="1"/>
    <col min="3336" max="3584" width="10.85546875" style="14"/>
    <col min="3585" max="3585" width="6.7109375" style="14" customWidth="1"/>
    <col min="3586" max="3586" width="13.5703125" style="14" customWidth="1"/>
    <col min="3587" max="3587" width="10.85546875" style="14"/>
    <col min="3588" max="3588" width="12" style="14" bestFit="1" customWidth="1"/>
    <col min="3589" max="3590" width="10.85546875" style="14"/>
    <col min="3591" max="3591" width="16.42578125" style="14" customWidth="1"/>
    <col min="3592" max="3840" width="10.85546875" style="14"/>
    <col min="3841" max="3841" width="6.7109375" style="14" customWidth="1"/>
    <col min="3842" max="3842" width="13.5703125" style="14" customWidth="1"/>
    <col min="3843" max="3843" width="10.85546875" style="14"/>
    <col min="3844" max="3844" width="12" style="14" bestFit="1" customWidth="1"/>
    <col min="3845" max="3846" width="10.85546875" style="14"/>
    <col min="3847" max="3847" width="16.42578125" style="14" customWidth="1"/>
    <col min="3848" max="4096" width="10.85546875" style="14"/>
    <col min="4097" max="4097" width="6.7109375" style="14" customWidth="1"/>
    <col min="4098" max="4098" width="13.5703125" style="14" customWidth="1"/>
    <col min="4099" max="4099" width="10.85546875" style="14"/>
    <col min="4100" max="4100" width="12" style="14" bestFit="1" customWidth="1"/>
    <col min="4101" max="4102" width="10.85546875" style="14"/>
    <col min="4103" max="4103" width="16.42578125" style="14" customWidth="1"/>
    <col min="4104" max="4352" width="10.85546875" style="14"/>
    <col min="4353" max="4353" width="6.7109375" style="14" customWidth="1"/>
    <col min="4354" max="4354" width="13.5703125" style="14" customWidth="1"/>
    <col min="4355" max="4355" width="10.85546875" style="14"/>
    <col min="4356" max="4356" width="12" style="14" bestFit="1" customWidth="1"/>
    <col min="4357" max="4358" width="10.85546875" style="14"/>
    <col min="4359" max="4359" width="16.42578125" style="14" customWidth="1"/>
    <col min="4360" max="4608" width="10.85546875" style="14"/>
    <col min="4609" max="4609" width="6.7109375" style="14" customWidth="1"/>
    <col min="4610" max="4610" width="13.5703125" style="14" customWidth="1"/>
    <col min="4611" max="4611" width="10.85546875" style="14"/>
    <col min="4612" max="4612" width="12" style="14" bestFit="1" customWidth="1"/>
    <col min="4613" max="4614" width="10.85546875" style="14"/>
    <col min="4615" max="4615" width="16.42578125" style="14" customWidth="1"/>
    <col min="4616" max="4864" width="10.85546875" style="14"/>
    <col min="4865" max="4865" width="6.7109375" style="14" customWidth="1"/>
    <col min="4866" max="4866" width="13.5703125" style="14" customWidth="1"/>
    <col min="4867" max="4867" width="10.85546875" style="14"/>
    <col min="4868" max="4868" width="12" style="14" bestFit="1" customWidth="1"/>
    <col min="4869" max="4870" width="10.85546875" style="14"/>
    <col min="4871" max="4871" width="16.42578125" style="14" customWidth="1"/>
    <col min="4872" max="5120" width="10.85546875" style="14"/>
    <col min="5121" max="5121" width="6.7109375" style="14" customWidth="1"/>
    <col min="5122" max="5122" width="13.5703125" style="14" customWidth="1"/>
    <col min="5123" max="5123" width="10.85546875" style="14"/>
    <col min="5124" max="5124" width="12" style="14" bestFit="1" customWidth="1"/>
    <col min="5125" max="5126" width="10.85546875" style="14"/>
    <col min="5127" max="5127" width="16.42578125" style="14" customWidth="1"/>
    <col min="5128" max="5376" width="10.85546875" style="14"/>
    <col min="5377" max="5377" width="6.7109375" style="14" customWidth="1"/>
    <col min="5378" max="5378" width="13.5703125" style="14" customWidth="1"/>
    <col min="5379" max="5379" width="10.85546875" style="14"/>
    <col min="5380" max="5380" width="12" style="14" bestFit="1" customWidth="1"/>
    <col min="5381" max="5382" width="10.85546875" style="14"/>
    <col min="5383" max="5383" width="16.42578125" style="14" customWidth="1"/>
    <col min="5384" max="5632" width="10.85546875" style="14"/>
    <col min="5633" max="5633" width="6.7109375" style="14" customWidth="1"/>
    <col min="5634" max="5634" width="13.5703125" style="14" customWidth="1"/>
    <col min="5635" max="5635" width="10.85546875" style="14"/>
    <col min="5636" max="5636" width="12" style="14" bestFit="1" customWidth="1"/>
    <col min="5637" max="5638" width="10.85546875" style="14"/>
    <col min="5639" max="5639" width="16.42578125" style="14" customWidth="1"/>
    <col min="5640" max="5888" width="10.85546875" style="14"/>
    <col min="5889" max="5889" width="6.7109375" style="14" customWidth="1"/>
    <col min="5890" max="5890" width="13.5703125" style="14" customWidth="1"/>
    <col min="5891" max="5891" width="10.85546875" style="14"/>
    <col min="5892" max="5892" width="12" style="14" bestFit="1" customWidth="1"/>
    <col min="5893" max="5894" width="10.85546875" style="14"/>
    <col min="5895" max="5895" width="16.42578125" style="14" customWidth="1"/>
    <col min="5896" max="6144" width="10.85546875" style="14"/>
    <col min="6145" max="6145" width="6.7109375" style="14" customWidth="1"/>
    <col min="6146" max="6146" width="13.5703125" style="14" customWidth="1"/>
    <col min="6147" max="6147" width="10.85546875" style="14"/>
    <col min="6148" max="6148" width="12" style="14" bestFit="1" customWidth="1"/>
    <col min="6149" max="6150" width="10.85546875" style="14"/>
    <col min="6151" max="6151" width="16.42578125" style="14" customWidth="1"/>
    <col min="6152" max="6400" width="10.85546875" style="14"/>
    <col min="6401" max="6401" width="6.7109375" style="14" customWidth="1"/>
    <col min="6402" max="6402" width="13.5703125" style="14" customWidth="1"/>
    <col min="6403" max="6403" width="10.85546875" style="14"/>
    <col min="6404" max="6404" width="12" style="14" bestFit="1" customWidth="1"/>
    <col min="6405" max="6406" width="10.85546875" style="14"/>
    <col min="6407" max="6407" width="16.42578125" style="14" customWidth="1"/>
    <col min="6408" max="6656" width="10.85546875" style="14"/>
    <col min="6657" max="6657" width="6.7109375" style="14" customWidth="1"/>
    <col min="6658" max="6658" width="13.5703125" style="14" customWidth="1"/>
    <col min="6659" max="6659" width="10.85546875" style="14"/>
    <col min="6660" max="6660" width="12" style="14" bestFit="1" customWidth="1"/>
    <col min="6661" max="6662" width="10.85546875" style="14"/>
    <col min="6663" max="6663" width="16.42578125" style="14" customWidth="1"/>
    <col min="6664" max="6912" width="10.85546875" style="14"/>
    <col min="6913" max="6913" width="6.7109375" style="14" customWidth="1"/>
    <col min="6914" max="6914" width="13.5703125" style="14" customWidth="1"/>
    <col min="6915" max="6915" width="10.85546875" style="14"/>
    <col min="6916" max="6916" width="12" style="14" bestFit="1" customWidth="1"/>
    <col min="6917" max="6918" width="10.85546875" style="14"/>
    <col min="6919" max="6919" width="16.42578125" style="14" customWidth="1"/>
    <col min="6920" max="7168" width="10.85546875" style="14"/>
    <col min="7169" max="7169" width="6.7109375" style="14" customWidth="1"/>
    <col min="7170" max="7170" width="13.5703125" style="14" customWidth="1"/>
    <col min="7171" max="7171" width="10.85546875" style="14"/>
    <col min="7172" max="7172" width="12" style="14" bestFit="1" customWidth="1"/>
    <col min="7173" max="7174" width="10.85546875" style="14"/>
    <col min="7175" max="7175" width="16.42578125" style="14" customWidth="1"/>
    <col min="7176" max="7424" width="10.85546875" style="14"/>
    <col min="7425" max="7425" width="6.7109375" style="14" customWidth="1"/>
    <col min="7426" max="7426" width="13.5703125" style="14" customWidth="1"/>
    <col min="7427" max="7427" width="10.85546875" style="14"/>
    <col min="7428" max="7428" width="12" style="14" bestFit="1" customWidth="1"/>
    <col min="7429" max="7430" width="10.85546875" style="14"/>
    <col min="7431" max="7431" width="16.42578125" style="14" customWidth="1"/>
    <col min="7432" max="7680" width="10.85546875" style="14"/>
    <col min="7681" max="7681" width="6.7109375" style="14" customWidth="1"/>
    <col min="7682" max="7682" width="13.5703125" style="14" customWidth="1"/>
    <col min="7683" max="7683" width="10.85546875" style="14"/>
    <col min="7684" max="7684" width="12" style="14" bestFit="1" customWidth="1"/>
    <col min="7685" max="7686" width="10.85546875" style="14"/>
    <col min="7687" max="7687" width="16.42578125" style="14" customWidth="1"/>
    <col min="7688" max="7936" width="10.85546875" style="14"/>
    <col min="7937" max="7937" width="6.7109375" style="14" customWidth="1"/>
    <col min="7938" max="7938" width="13.5703125" style="14" customWidth="1"/>
    <col min="7939" max="7939" width="10.85546875" style="14"/>
    <col min="7940" max="7940" width="12" style="14" bestFit="1" customWidth="1"/>
    <col min="7941" max="7942" width="10.85546875" style="14"/>
    <col min="7943" max="7943" width="16.42578125" style="14" customWidth="1"/>
    <col min="7944" max="8192" width="10.85546875" style="14"/>
    <col min="8193" max="8193" width="6.7109375" style="14" customWidth="1"/>
    <col min="8194" max="8194" width="13.5703125" style="14" customWidth="1"/>
    <col min="8195" max="8195" width="10.85546875" style="14"/>
    <col min="8196" max="8196" width="12" style="14" bestFit="1" customWidth="1"/>
    <col min="8197" max="8198" width="10.85546875" style="14"/>
    <col min="8199" max="8199" width="16.42578125" style="14" customWidth="1"/>
    <col min="8200" max="8448" width="10.85546875" style="14"/>
    <col min="8449" max="8449" width="6.7109375" style="14" customWidth="1"/>
    <col min="8450" max="8450" width="13.5703125" style="14" customWidth="1"/>
    <col min="8451" max="8451" width="10.85546875" style="14"/>
    <col min="8452" max="8452" width="12" style="14" bestFit="1" customWidth="1"/>
    <col min="8453" max="8454" width="10.85546875" style="14"/>
    <col min="8455" max="8455" width="16.42578125" style="14" customWidth="1"/>
    <col min="8456" max="8704" width="10.85546875" style="14"/>
    <col min="8705" max="8705" width="6.7109375" style="14" customWidth="1"/>
    <col min="8706" max="8706" width="13.5703125" style="14" customWidth="1"/>
    <col min="8707" max="8707" width="10.85546875" style="14"/>
    <col min="8708" max="8708" width="12" style="14" bestFit="1" customWidth="1"/>
    <col min="8709" max="8710" width="10.85546875" style="14"/>
    <col min="8711" max="8711" width="16.42578125" style="14" customWidth="1"/>
    <col min="8712" max="8960" width="10.85546875" style="14"/>
    <col min="8961" max="8961" width="6.7109375" style="14" customWidth="1"/>
    <col min="8962" max="8962" width="13.5703125" style="14" customWidth="1"/>
    <col min="8963" max="8963" width="10.85546875" style="14"/>
    <col min="8964" max="8964" width="12" style="14" bestFit="1" customWidth="1"/>
    <col min="8965" max="8966" width="10.85546875" style="14"/>
    <col min="8967" max="8967" width="16.42578125" style="14" customWidth="1"/>
    <col min="8968" max="9216" width="10.85546875" style="14"/>
    <col min="9217" max="9217" width="6.7109375" style="14" customWidth="1"/>
    <col min="9218" max="9218" width="13.5703125" style="14" customWidth="1"/>
    <col min="9219" max="9219" width="10.85546875" style="14"/>
    <col min="9220" max="9220" width="12" style="14" bestFit="1" customWidth="1"/>
    <col min="9221" max="9222" width="10.85546875" style="14"/>
    <col min="9223" max="9223" width="16.42578125" style="14" customWidth="1"/>
    <col min="9224" max="9472" width="10.85546875" style="14"/>
    <col min="9473" max="9473" width="6.7109375" style="14" customWidth="1"/>
    <col min="9474" max="9474" width="13.5703125" style="14" customWidth="1"/>
    <col min="9475" max="9475" width="10.85546875" style="14"/>
    <col min="9476" max="9476" width="12" style="14" bestFit="1" customWidth="1"/>
    <col min="9477" max="9478" width="10.85546875" style="14"/>
    <col min="9479" max="9479" width="16.42578125" style="14" customWidth="1"/>
    <col min="9480" max="9728" width="10.85546875" style="14"/>
    <col min="9729" max="9729" width="6.7109375" style="14" customWidth="1"/>
    <col min="9730" max="9730" width="13.5703125" style="14" customWidth="1"/>
    <col min="9731" max="9731" width="10.85546875" style="14"/>
    <col min="9732" max="9732" width="12" style="14" bestFit="1" customWidth="1"/>
    <col min="9733" max="9734" width="10.85546875" style="14"/>
    <col min="9735" max="9735" width="16.42578125" style="14" customWidth="1"/>
    <col min="9736" max="9984" width="10.85546875" style="14"/>
    <col min="9985" max="9985" width="6.7109375" style="14" customWidth="1"/>
    <col min="9986" max="9986" width="13.5703125" style="14" customWidth="1"/>
    <col min="9987" max="9987" width="10.85546875" style="14"/>
    <col min="9988" max="9988" width="12" style="14" bestFit="1" customWidth="1"/>
    <col min="9989" max="9990" width="10.85546875" style="14"/>
    <col min="9991" max="9991" width="16.42578125" style="14" customWidth="1"/>
    <col min="9992" max="10240" width="10.85546875" style="14"/>
    <col min="10241" max="10241" width="6.7109375" style="14" customWidth="1"/>
    <col min="10242" max="10242" width="13.5703125" style="14" customWidth="1"/>
    <col min="10243" max="10243" width="10.85546875" style="14"/>
    <col min="10244" max="10244" width="12" style="14" bestFit="1" customWidth="1"/>
    <col min="10245" max="10246" width="10.85546875" style="14"/>
    <col min="10247" max="10247" width="16.42578125" style="14" customWidth="1"/>
    <col min="10248" max="10496" width="10.85546875" style="14"/>
    <col min="10497" max="10497" width="6.7109375" style="14" customWidth="1"/>
    <col min="10498" max="10498" width="13.5703125" style="14" customWidth="1"/>
    <col min="10499" max="10499" width="10.85546875" style="14"/>
    <col min="10500" max="10500" width="12" style="14" bestFit="1" customWidth="1"/>
    <col min="10501" max="10502" width="10.85546875" style="14"/>
    <col min="10503" max="10503" width="16.42578125" style="14" customWidth="1"/>
    <col min="10504" max="10752" width="10.85546875" style="14"/>
    <col min="10753" max="10753" width="6.7109375" style="14" customWidth="1"/>
    <col min="10754" max="10754" width="13.5703125" style="14" customWidth="1"/>
    <col min="10755" max="10755" width="10.85546875" style="14"/>
    <col min="10756" max="10756" width="12" style="14" bestFit="1" customWidth="1"/>
    <col min="10757" max="10758" width="10.85546875" style="14"/>
    <col min="10759" max="10759" width="16.42578125" style="14" customWidth="1"/>
    <col min="10760" max="11008" width="10.85546875" style="14"/>
    <col min="11009" max="11009" width="6.7109375" style="14" customWidth="1"/>
    <col min="11010" max="11010" width="13.5703125" style="14" customWidth="1"/>
    <col min="11011" max="11011" width="10.85546875" style="14"/>
    <col min="11012" max="11012" width="12" style="14" bestFit="1" customWidth="1"/>
    <col min="11013" max="11014" width="10.85546875" style="14"/>
    <col min="11015" max="11015" width="16.42578125" style="14" customWidth="1"/>
    <col min="11016" max="11264" width="10.85546875" style="14"/>
    <col min="11265" max="11265" width="6.7109375" style="14" customWidth="1"/>
    <col min="11266" max="11266" width="13.5703125" style="14" customWidth="1"/>
    <col min="11267" max="11267" width="10.85546875" style="14"/>
    <col min="11268" max="11268" width="12" style="14" bestFit="1" customWidth="1"/>
    <col min="11269" max="11270" width="10.85546875" style="14"/>
    <col min="11271" max="11271" width="16.42578125" style="14" customWidth="1"/>
    <col min="11272" max="11520" width="10.85546875" style="14"/>
    <col min="11521" max="11521" width="6.7109375" style="14" customWidth="1"/>
    <col min="11522" max="11522" width="13.5703125" style="14" customWidth="1"/>
    <col min="11523" max="11523" width="10.85546875" style="14"/>
    <col min="11524" max="11524" width="12" style="14" bestFit="1" customWidth="1"/>
    <col min="11525" max="11526" width="10.85546875" style="14"/>
    <col min="11527" max="11527" width="16.42578125" style="14" customWidth="1"/>
    <col min="11528" max="11776" width="10.85546875" style="14"/>
    <col min="11777" max="11777" width="6.7109375" style="14" customWidth="1"/>
    <col min="11778" max="11778" width="13.5703125" style="14" customWidth="1"/>
    <col min="11779" max="11779" width="10.85546875" style="14"/>
    <col min="11780" max="11780" width="12" style="14" bestFit="1" customWidth="1"/>
    <col min="11781" max="11782" width="10.85546875" style="14"/>
    <col min="11783" max="11783" width="16.42578125" style="14" customWidth="1"/>
    <col min="11784" max="12032" width="10.85546875" style="14"/>
    <col min="12033" max="12033" width="6.7109375" style="14" customWidth="1"/>
    <col min="12034" max="12034" width="13.5703125" style="14" customWidth="1"/>
    <col min="12035" max="12035" width="10.85546875" style="14"/>
    <col min="12036" max="12036" width="12" style="14" bestFit="1" customWidth="1"/>
    <col min="12037" max="12038" width="10.85546875" style="14"/>
    <col min="12039" max="12039" width="16.42578125" style="14" customWidth="1"/>
    <col min="12040" max="12288" width="10.85546875" style="14"/>
    <col min="12289" max="12289" width="6.7109375" style="14" customWidth="1"/>
    <col min="12290" max="12290" width="13.5703125" style="14" customWidth="1"/>
    <col min="12291" max="12291" width="10.85546875" style="14"/>
    <col min="12292" max="12292" width="12" style="14" bestFit="1" customWidth="1"/>
    <col min="12293" max="12294" width="10.85546875" style="14"/>
    <col min="12295" max="12295" width="16.42578125" style="14" customWidth="1"/>
    <col min="12296" max="12544" width="10.85546875" style="14"/>
    <col min="12545" max="12545" width="6.7109375" style="14" customWidth="1"/>
    <col min="12546" max="12546" width="13.5703125" style="14" customWidth="1"/>
    <col min="12547" max="12547" width="10.85546875" style="14"/>
    <col min="12548" max="12548" width="12" style="14" bestFit="1" customWidth="1"/>
    <col min="12549" max="12550" width="10.85546875" style="14"/>
    <col min="12551" max="12551" width="16.42578125" style="14" customWidth="1"/>
    <col min="12552" max="12800" width="10.85546875" style="14"/>
    <col min="12801" max="12801" width="6.7109375" style="14" customWidth="1"/>
    <col min="12802" max="12802" width="13.5703125" style="14" customWidth="1"/>
    <col min="12803" max="12803" width="10.85546875" style="14"/>
    <col min="12804" max="12804" width="12" style="14" bestFit="1" customWidth="1"/>
    <col min="12805" max="12806" width="10.85546875" style="14"/>
    <col min="12807" max="12807" width="16.42578125" style="14" customWidth="1"/>
    <col min="12808" max="13056" width="10.85546875" style="14"/>
    <col min="13057" max="13057" width="6.7109375" style="14" customWidth="1"/>
    <col min="13058" max="13058" width="13.5703125" style="14" customWidth="1"/>
    <col min="13059" max="13059" width="10.85546875" style="14"/>
    <col min="13060" max="13060" width="12" style="14" bestFit="1" customWidth="1"/>
    <col min="13061" max="13062" width="10.85546875" style="14"/>
    <col min="13063" max="13063" width="16.42578125" style="14" customWidth="1"/>
    <col min="13064" max="13312" width="10.85546875" style="14"/>
    <col min="13313" max="13313" width="6.7109375" style="14" customWidth="1"/>
    <col min="13314" max="13314" width="13.5703125" style="14" customWidth="1"/>
    <col min="13315" max="13315" width="10.85546875" style="14"/>
    <col min="13316" max="13316" width="12" style="14" bestFit="1" customWidth="1"/>
    <col min="13317" max="13318" width="10.85546875" style="14"/>
    <col min="13319" max="13319" width="16.42578125" style="14" customWidth="1"/>
    <col min="13320" max="13568" width="10.85546875" style="14"/>
    <col min="13569" max="13569" width="6.7109375" style="14" customWidth="1"/>
    <col min="13570" max="13570" width="13.5703125" style="14" customWidth="1"/>
    <col min="13571" max="13571" width="10.85546875" style="14"/>
    <col min="13572" max="13572" width="12" style="14" bestFit="1" customWidth="1"/>
    <col min="13573" max="13574" width="10.85546875" style="14"/>
    <col min="13575" max="13575" width="16.42578125" style="14" customWidth="1"/>
    <col min="13576" max="13824" width="10.85546875" style="14"/>
    <col min="13825" max="13825" width="6.7109375" style="14" customWidth="1"/>
    <col min="13826" max="13826" width="13.5703125" style="14" customWidth="1"/>
    <col min="13827" max="13827" width="10.85546875" style="14"/>
    <col min="13828" max="13828" width="12" style="14" bestFit="1" customWidth="1"/>
    <col min="13829" max="13830" width="10.85546875" style="14"/>
    <col min="13831" max="13831" width="16.42578125" style="14" customWidth="1"/>
    <col min="13832" max="14080" width="10.85546875" style="14"/>
    <col min="14081" max="14081" width="6.7109375" style="14" customWidth="1"/>
    <col min="14082" max="14082" width="13.5703125" style="14" customWidth="1"/>
    <col min="14083" max="14083" width="10.85546875" style="14"/>
    <col min="14084" max="14084" width="12" style="14" bestFit="1" customWidth="1"/>
    <col min="14085" max="14086" width="10.85546875" style="14"/>
    <col min="14087" max="14087" width="16.42578125" style="14" customWidth="1"/>
    <col min="14088" max="14336" width="10.85546875" style="14"/>
    <col min="14337" max="14337" width="6.7109375" style="14" customWidth="1"/>
    <col min="14338" max="14338" width="13.5703125" style="14" customWidth="1"/>
    <col min="14339" max="14339" width="10.85546875" style="14"/>
    <col min="14340" max="14340" width="12" style="14" bestFit="1" customWidth="1"/>
    <col min="14341" max="14342" width="10.85546875" style="14"/>
    <col min="14343" max="14343" width="16.42578125" style="14" customWidth="1"/>
    <col min="14344" max="14592" width="10.85546875" style="14"/>
    <col min="14593" max="14593" width="6.7109375" style="14" customWidth="1"/>
    <col min="14594" max="14594" width="13.5703125" style="14" customWidth="1"/>
    <col min="14595" max="14595" width="10.85546875" style="14"/>
    <col min="14596" max="14596" width="12" style="14" bestFit="1" customWidth="1"/>
    <col min="14597" max="14598" width="10.85546875" style="14"/>
    <col min="14599" max="14599" width="16.42578125" style="14" customWidth="1"/>
    <col min="14600" max="14848" width="10.85546875" style="14"/>
    <col min="14849" max="14849" width="6.7109375" style="14" customWidth="1"/>
    <col min="14850" max="14850" width="13.5703125" style="14" customWidth="1"/>
    <col min="14851" max="14851" width="10.85546875" style="14"/>
    <col min="14852" max="14852" width="12" style="14" bestFit="1" customWidth="1"/>
    <col min="14853" max="14854" width="10.85546875" style="14"/>
    <col min="14855" max="14855" width="16.42578125" style="14" customWidth="1"/>
    <col min="14856" max="15104" width="10.85546875" style="14"/>
    <col min="15105" max="15105" width="6.7109375" style="14" customWidth="1"/>
    <col min="15106" max="15106" width="13.5703125" style="14" customWidth="1"/>
    <col min="15107" max="15107" width="10.85546875" style="14"/>
    <col min="15108" max="15108" width="12" style="14" bestFit="1" customWidth="1"/>
    <col min="15109" max="15110" width="10.85546875" style="14"/>
    <col min="15111" max="15111" width="16.42578125" style="14" customWidth="1"/>
    <col min="15112" max="15360" width="10.85546875" style="14"/>
    <col min="15361" max="15361" width="6.7109375" style="14" customWidth="1"/>
    <col min="15362" max="15362" width="13.5703125" style="14" customWidth="1"/>
    <col min="15363" max="15363" width="10.85546875" style="14"/>
    <col min="15364" max="15364" width="12" style="14" bestFit="1" customWidth="1"/>
    <col min="15365" max="15366" width="10.85546875" style="14"/>
    <col min="15367" max="15367" width="16.42578125" style="14" customWidth="1"/>
    <col min="15368" max="15616" width="10.85546875" style="14"/>
    <col min="15617" max="15617" width="6.7109375" style="14" customWidth="1"/>
    <col min="15618" max="15618" width="13.5703125" style="14" customWidth="1"/>
    <col min="15619" max="15619" width="10.85546875" style="14"/>
    <col min="15620" max="15620" width="12" style="14" bestFit="1" customWidth="1"/>
    <col min="15621" max="15622" width="10.85546875" style="14"/>
    <col min="15623" max="15623" width="16.42578125" style="14" customWidth="1"/>
    <col min="15624" max="15872" width="10.85546875" style="14"/>
    <col min="15873" max="15873" width="6.7109375" style="14" customWidth="1"/>
    <col min="15874" max="15874" width="13.5703125" style="14" customWidth="1"/>
    <col min="15875" max="15875" width="10.85546875" style="14"/>
    <col min="15876" max="15876" width="12" style="14" bestFit="1" customWidth="1"/>
    <col min="15877" max="15878" width="10.85546875" style="14"/>
    <col min="15879" max="15879" width="16.42578125" style="14" customWidth="1"/>
    <col min="15880" max="16128" width="10.85546875" style="14"/>
    <col min="16129" max="16129" width="6.7109375" style="14" customWidth="1"/>
    <col min="16130" max="16130" width="13.5703125" style="14" customWidth="1"/>
    <col min="16131" max="16131" width="10.85546875" style="14"/>
    <col min="16132" max="16132" width="12" style="14" bestFit="1" customWidth="1"/>
    <col min="16133" max="16134" width="10.85546875" style="14"/>
    <col min="16135" max="16135" width="16.42578125" style="14" customWidth="1"/>
    <col min="16136" max="16384" width="10.85546875" style="14"/>
  </cols>
  <sheetData>
    <row r="1" spans="1:9" x14ac:dyDescent="0.2">
      <c r="A1" s="18" t="s">
        <v>342</v>
      </c>
      <c r="G1" s="42"/>
    </row>
    <row r="2" spans="1:9" x14ac:dyDescent="0.2">
      <c r="A2" s="14" t="s">
        <v>331</v>
      </c>
      <c r="G2" s="42"/>
    </row>
    <row r="3" spans="1:9" x14ac:dyDescent="0.2">
      <c r="G3" s="42"/>
    </row>
    <row r="4" spans="1:9" x14ac:dyDescent="0.2">
      <c r="G4" s="42"/>
    </row>
    <row r="5" spans="1:9" x14ac:dyDescent="0.2">
      <c r="G5" s="42"/>
    </row>
    <row r="6" spans="1:9" ht="13.5" thickBot="1" x14ac:dyDescent="0.25">
      <c r="A6" s="14" t="s">
        <v>98</v>
      </c>
      <c r="B6" s="363" t="s">
        <v>330</v>
      </c>
      <c r="C6" s="363"/>
      <c r="D6" s="363"/>
      <c r="E6" s="363"/>
      <c r="F6" s="363"/>
      <c r="G6" s="363"/>
      <c r="H6" s="363"/>
      <c r="I6" s="363"/>
    </row>
    <row r="7" spans="1:9" x14ac:dyDescent="0.2">
      <c r="B7" s="364" t="s">
        <v>99</v>
      </c>
      <c r="C7" s="364"/>
      <c r="D7" s="364"/>
      <c r="E7" s="364"/>
      <c r="F7" s="364"/>
      <c r="G7" s="364"/>
      <c r="H7" s="364"/>
      <c r="I7" s="364"/>
    </row>
    <row r="8" spans="1:9" x14ac:dyDescent="0.2">
      <c r="G8" s="42"/>
    </row>
    <row r="9" spans="1:9" ht="13.5" thickBot="1" x14ac:dyDescent="0.25">
      <c r="A9" s="14" t="s">
        <v>98</v>
      </c>
      <c r="B9" s="280">
        <f>+'Edo. Res. Con.-Fis'!C42</f>
        <v>2836385.2729752585</v>
      </c>
      <c r="C9" s="75" t="s">
        <v>100</v>
      </c>
      <c r="D9" s="76">
        <v>0</v>
      </c>
      <c r="E9" s="77" t="s">
        <v>101</v>
      </c>
      <c r="F9" s="78">
        <v>0</v>
      </c>
      <c r="G9" s="42"/>
    </row>
    <row r="10" spans="1:9" x14ac:dyDescent="0.2">
      <c r="B10" s="365">
        <f>G21</f>
        <v>19156676.18</v>
      </c>
      <c r="C10" s="365"/>
      <c r="D10" s="365"/>
      <c r="E10" s="365"/>
      <c r="F10" s="365"/>
      <c r="G10" s="42"/>
    </row>
    <row r="11" spans="1:9" x14ac:dyDescent="0.2">
      <c r="G11" s="42"/>
    </row>
    <row r="12" spans="1:9" ht="13.5" thickBot="1" x14ac:dyDescent="0.25">
      <c r="A12" s="14" t="s">
        <v>98</v>
      </c>
      <c r="B12" s="84">
        <f>IF((B9+D9)/B10&lt;=0,0,(B9+D9)/B10)</f>
        <v>0.14806249509695782</v>
      </c>
      <c r="C12" s="43"/>
      <c r="D12" s="43"/>
      <c r="F12" s="15" t="s">
        <v>332</v>
      </c>
      <c r="G12" s="257">
        <v>1.6E-2</v>
      </c>
      <c r="H12" s="36"/>
    </row>
    <row r="13" spans="1:9" ht="13.5" thickTop="1" x14ac:dyDescent="0.2">
      <c r="G13" s="42"/>
    </row>
    <row r="14" spans="1:9" x14ac:dyDescent="0.2">
      <c r="G14" s="42"/>
    </row>
    <row r="15" spans="1:9" x14ac:dyDescent="0.2">
      <c r="G15" s="42"/>
    </row>
    <row r="16" spans="1:9" x14ac:dyDescent="0.2">
      <c r="B16" s="36" t="s">
        <v>1008</v>
      </c>
      <c r="C16" s="36"/>
      <c r="D16" s="36"/>
      <c r="E16" s="36"/>
      <c r="F16" s="36"/>
      <c r="G16" s="42"/>
    </row>
    <row r="17" spans="1:10" x14ac:dyDescent="0.2">
      <c r="G17" s="42"/>
    </row>
    <row r="18" spans="1:10" x14ac:dyDescent="0.2">
      <c r="B18" s="14" t="s">
        <v>70</v>
      </c>
      <c r="G18" s="110">
        <f>+'Edo. Res. Con.-Fis'!C21</f>
        <v>19156676.18</v>
      </c>
    </row>
    <row r="19" spans="1:10" x14ac:dyDescent="0.2">
      <c r="A19" s="14" t="s">
        <v>32</v>
      </c>
      <c r="B19" s="14" t="s">
        <v>9</v>
      </c>
      <c r="G19" s="110">
        <f>+'Edo. Res. Con.-Fis'!C16</f>
        <v>0</v>
      </c>
    </row>
    <row r="20" spans="1:10" x14ac:dyDescent="0.2">
      <c r="G20" s="79"/>
    </row>
    <row r="21" spans="1:10" ht="13.5" thickBot="1" x14ac:dyDescent="0.25">
      <c r="G21" s="80">
        <f>+G18-G19</f>
        <v>19156676.18</v>
      </c>
    </row>
    <row r="22" spans="1:10" ht="13.5" thickTop="1" x14ac:dyDescent="0.2"/>
    <row r="23" spans="1:10" x14ac:dyDescent="0.2">
      <c r="A23" s="81"/>
      <c r="B23" s="82"/>
      <c r="C23" s="82"/>
      <c r="D23" s="82"/>
      <c r="E23" s="82"/>
      <c r="F23" s="82"/>
      <c r="G23" s="83"/>
      <c r="H23" s="82"/>
      <c r="I23" s="82"/>
      <c r="J23" s="82"/>
    </row>
    <row r="24" spans="1:10" x14ac:dyDescent="0.2">
      <c r="G24" s="42"/>
    </row>
  </sheetData>
  <mergeCells count="3">
    <mergeCell ref="B6:I6"/>
    <mergeCell ref="B7:I7"/>
    <mergeCell ref="B10:F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">
    <tabColor theme="5"/>
  </sheetPr>
  <dimension ref="A1:E15"/>
  <sheetViews>
    <sheetView zoomScale="130" zoomScaleNormal="130" workbookViewId="0">
      <selection activeCell="C11" sqref="C11"/>
    </sheetView>
  </sheetViews>
  <sheetFormatPr baseColWidth="10" defaultRowHeight="12.75" x14ac:dyDescent="0.2"/>
  <cols>
    <col min="1" max="1" width="2.85546875" style="56" bestFit="1" customWidth="1"/>
    <col min="2" max="2" width="40.28515625" style="55" customWidth="1"/>
    <col min="3" max="3" width="16" style="55" customWidth="1"/>
    <col min="4" max="4" width="10.85546875" style="55"/>
    <col min="5" max="5" width="14.42578125" style="55" bestFit="1" customWidth="1"/>
    <col min="6" max="254" width="10.85546875" style="55"/>
    <col min="255" max="255" width="8.42578125" style="55" customWidth="1"/>
    <col min="256" max="256" width="40.28515625" style="55" customWidth="1"/>
    <col min="257" max="257" width="16" style="55" customWidth="1"/>
    <col min="258" max="258" width="15" style="55" customWidth="1"/>
    <col min="259" max="259" width="13.85546875" style="55" bestFit="1" customWidth="1"/>
    <col min="260" max="510" width="10.85546875" style="55"/>
    <col min="511" max="511" width="8.42578125" style="55" customWidth="1"/>
    <col min="512" max="512" width="40.28515625" style="55" customWidth="1"/>
    <col min="513" max="513" width="16" style="55" customWidth="1"/>
    <col min="514" max="514" width="15" style="55" customWidth="1"/>
    <col min="515" max="515" width="13.85546875" style="55" bestFit="1" customWidth="1"/>
    <col min="516" max="766" width="10.85546875" style="55"/>
    <col min="767" max="767" width="8.42578125" style="55" customWidth="1"/>
    <col min="768" max="768" width="40.28515625" style="55" customWidth="1"/>
    <col min="769" max="769" width="16" style="55" customWidth="1"/>
    <col min="770" max="770" width="15" style="55" customWidth="1"/>
    <col min="771" max="771" width="13.85546875" style="55" bestFit="1" customWidth="1"/>
    <col min="772" max="1022" width="10.85546875" style="55"/>
    <col min="1023" max="1023" width="8.42578125" style="55" customWidth="1"/>
    <col min="1024" max="1024" width="40.28515625" style="55" customWidth="1"/>
    <col min="1025" max="1025" width="16" style="55" customWidth="1"/>
    <col min="1026" max="1026" width="15" style="55" customWidth="1"/>
    <col min="1027" max="1027" width="13.85546875" style="55" bestFit="1" customWidth="1"/>
    <col min="1028" max="1278" width="10.85546875" style="55"/>
    <col min="1279" max="1279" width="8.42578125" style="55" customWidth="1"/>
    <col min="1280" max="1280" width="40.28515625" style="55" customWidth="1"/>
    <col min="1281" max="1281" width="16" style="55" customWidth="1"/>
    <col min="1282" max="1282" width="15" style="55" customWidth="1"/>
    <col min="1283" max="1283" width="13.85546875" style="55" bestFit="1" customWidth="1"/>
    <col min="1284" max="1534" width="10.85546875" style="55"/>
    <col min="1535" max="1535" width="8.42578125" style="55" customWidth="1"/>
    <col min="1536" max="1536" width="40.28515625" style="55" customWidth="1"/>
    <col min="1537" max="1537" width="16" style="55" customWidth="1"/>
    <col min="1538" max="1538" width="15" style="55" customWidth="1"/>
    <col min="1539" max="1539" width="13.85546875" style="55" bestFit="1" customWidth="1"/>
    <col min="1540" max="1790" width="10.85546875" style="55"/>
    <col min="1791" max="1791" width="8.42578125" style="55" customWidth="1"/>
    <col min="1792" max="1792" width="40.28515625" style="55" customWidth="1"/>
    <col min="1793" max="1793" width="16" style="55" customWidth="1"/>
    <col min="1794" max="1794" width="15" style="55" customWidth="1"/>
    <col min="1795" max="1795" width="13.85546875" style="55" bestFit="1" customWidth="1"/>
    <col min="1796" max="2046" width="10.85546875" style="55"/>
    <col min="2047" max="2047" width="8.42578125" style="55" customWidth="1"/>
    <col min="2048" max="2048" width="40.28515625" style="55" customWidth="1"/>
    <col min="2049" max="2049" width="16" style="55" customWidth="1"/>
    <col min="2050" max="2050" width="15" style="55" customWidth="1"/>
    <col min="2051" max="2051" width="13.85546875" style="55" bestFit="1" customWidth="1"/>
    <col min="2052" max="2302" width="10.85546875" style="55"/>
    <col min="2303" max="2303" width="8.42578125" style="55" customWidth="1"/>
    <col min="2304" max="2304" width="40.28515625" style="55" customWidth="1"/>
    <col min="2305" max="2305" width="16" style="55" customWidth="1"/>
    <col min="2306" max="2306" width="15" style="55" customWidth="1"/>
    <col min="2307" max="2307" width="13.85546875" style="55" bestFit="1" customWidth="1"/>
    <col min="2308" max="2558" width="10.85546875" style="55"/>
    <col min="2559" max="2559" width="8.42578125" style="55" customWidth="1"/>
    <col min="2560" max="2560" width="40.28515625" style="55" customWidth="1"/>
    <col min="2561" max="2561" width="16" style="55" customWidth="1"/>
    <col min="2562" max="2562" width="15" style="55" customWidth="1"/>
    <col min="2563" max="2563" width="13.85546875" style="55" bestFit="1" customWidth="1"/>
    <col min="2564" max="2814" width="10.85546875" style="55"/>
    <col min="2815" max="2815" width="8.42578125" style="55" customWidth="1"/>
    <col min="2816" max="2816" width="40.28515625" style="55" customWidth="1"/>
    <col min="2817" max="2817" width="16" style="55" customWidth="1"/>
    <col min="2818" max="2818" width="15" style="55" customWidth="1"/>
    <col min="2819" max="2819" width="13.85546875" style="55" bestFit="1" customWidth="1"/>
    <col min="2820" max="3070" width="10.85546875" style="55"/>
    <col min="3071" max="3071" width="8.42578125" style="55" customWidth="1"/>
    <col min="3072" max="3072" width="40.28515625" style="55" customWidth="1"/>
    <col min="3073" max="3073" width="16" style="55" customWidth="1"/>
    <col min="3074" max="3074" width="15" style="55" customWidth="1"/>
    <col min="3075" max="3075" width="13.85546875" style="55" bestFit="1" customWidth="1"/>
    <col min="3076" max="3326" width="10.85546875" style="55"/>
    <col min="3327" max="3327" width="8.42578125" style="55" customWidth="1"/>
    <col min="3328" max="3328" width="40.28515625" style="55" customWidth="1"/>
    <col min="3329" max="3329" width="16" style="55" customWidth="1"/>
    <col min="3330" max="3330" width="15" style="55" customWidth="1"/>
    <col min="3331" max="3331" width="13.85546875" style="55" bestFit="1" customWidth="1"/>
    <col min="3332" max="3582" width="10.85546875" style="55"/>
    <col min="3583" max="3583" width="8.42578125" style="55" customWidth="1"/>
    <col min="3584" max="3584" width="40.28515625" style="55" customWidth="1"/>
    <col min="3585" max="3585" width="16" style="55" customWidth="1"/>
    <col min="3586" max="3586" width="15" style="55" customWidth="1"/>
    <col min="3587" max="3587" width="13.85546875" style="55" bestFit="1" customWidth="1"/>
    <col min="3588" max="3838" width="10.85546875" style="55"/>
    <col min="3839" max="3839" width="8.42578125" style="55" customWidth="1"/>
    <col min="3840" max="3840" width="40.28515625" style="55" customWidth="1"/>
    <col min="3841" max="3841" width="16" style="55" customWidth="1"/>
    <col min="3842" max="3842" width="15" style="55" customWidth="1"/>
    <col min="3843" max="3843" width="13.85546875" style="55" bestFit="1" customWidth="1"/>
    <col min="3844" max="4094" width="10.85546875" style="55"/>
    <col min="4095" max="4095" width="8.42578125" style="55" customWidth="1"/>
    <col min="4096" max="4096" width="40.28515625" style="55" customWidth="1"/>
    <col min="4097" max="4097" width="16" style="55" customWidth="1"/>
    <col min="4098" max="4098" width="15" style="55" customWidth="1"/>
    <col min="4099" max="4099" width="13.85546875" style="55" bestFit="1" customWidth="1"/>
    <col min="4100" max="4350" width="10.85546875" style="55"/>
    <col min="4351" max="4351" width="8.42578125" style="55" customWidth="1"/>
    <col min="4352" max="4352" width="40.28515625" style="55" customWidth="1"/>
    <col min="4353" max="4353" width="16" style="55" customWidth="1"/>
    <col min="4354" max="4354" width="15" style="55" customWidth="1"/>
    <col min="4355" max="4355" width="13.85546875" style="55" bestFit="1" customWidth="1"/>
    <col min="4356" max="4606" width="10.85546875" style="55"/>
    <col min="4607" max="4607" width="8.42578125" style="55" customWidth="1"/>
    <col min="4608" max="4608" width="40.28515625" style="55" customWidth="1"/>
    <col min="4609" max="4609" width="16" style="55" customWidth="1"/>
    <col min="4610" max="4610" width="15" style="55" customWidth="1"/>
    <col min="4611" max="4611" width="13.85546875" style="55" bestFit="1" customWidth="1"/>
    <col min="4612" max="4862" width="10.85546875" style="55"/>
    <col min="4863" max="4863" width="8.42578125" style="55" customWidth="1"/>
    <col min="4864" max="4864" width="40.28515625" style="55" customWidth="1"/>
    <col min="4865" max="4865" width="16" style="55" customWidth="1"/>
    <col min="4866" max="4866" width="15" style="55" customWidth="1"/>
    <col min="4867" max="4867" width="13.85546875" style="55" bestFit="1" customWidth="1"/>
    <col min="4868" max="5118" width="10.85546875" style="55"/>
    <col min="5119" max="5119" width="8.42578125" style="55" customWidth="1"/>
    <col min="5120" max="5120" width="40.28515625" style="55" customWidth="1"/>
    <col min="5121" max="5121" width="16" style="55" customWidth="1"/>
    <col min="5122" max="5122" width="15" style="55" customWidth="1"/>
    <col min="5123" max="5123" width="13.85546875" style="55" bestFit="1" customWidth="1"/>
    <col min="5124" max="5374" width="10.85546875" style="55"/>
    <col min="5375" max="5375" width="8.42578125" style="55" customWidth="1"/>
    <col min="5376" max="5376" width="40.28515625" style="55" customWidth="1"/>
    <col min="5377" max="5377" width="16" style="55" customWidth="1"/>
    <col min="5378" max="5378" width="15" style="55" customWidth="1"/>
    <col min="5379" max="5379" width="13.85546875" style="55" bestFit="1" customWidth="1"/>
    <col min="5380" max="5630" width="10.85546875" style="55"/>
    <col min="5631" max="5631" width="8.42578125" style="55" customWidth="1"/>
    <col min="5632" max="5632" width="40.28515625" style="55" customWidth="1"/>
    <col min="5633" max="5633" width="16" style="55" customWidth="1"/>
    <col min="5634" max="5634" width="15" style="55" customWidth="1"/>
    <col min="5635" max="5635" width="13.85546875" style="55" bestFit="1" customWidth="1"/>
    <col min="5636" max="5886" width="10.85546875" style="55"/>
    <col min="5887" max="5887" width="8.42578125" style="55" customWidth="1"/>
    <col min="5888" max="5888" width="40.28515625" style="55" customWidth="1"/>
    <col min="5889" max="5889" width="16" style="55" customWidth="1"/>
    <col min="5890" max="5890" width="15" style="55" customWidth="1"/>
    <col min="5891" max="5891" width="13.85546875" style="55" bestFit="1" customWidth="1"/>
    <col min="5892" max="6142" width="10.85546875" style="55"/>
    <col min="6143" max="6143" width="8.42578125" style="55" customWidth="1"/>
    <col min="6144" max="6144" width="40.28515625" style="55" customWidth="1"/>
    <col min="6145" max="6145" width="16" style="55" customWidth="1"/>
    <col min="6146" max="6146" width="15" style="55" customWidth="1"/>
    <col min="6147" max="6147" width="13.85546875" style="55" bestFit="1" customWidth="1"/>
    <col min="6148" max="6398" width="10.85546875" style="55"/>
    <col min="6399" max="6399" width="8.42578125" style="55" customWidth="1"/>
    <col min="6400" max="6400" width="40.28515625" style="55" customWidth="1"/>
    <col min="6401" max="6401" width="16" style="55" customWidth="1"/>
    <col min="6402" max="6402" width="15" style="55" customWidth="1"/>
    <col min="6403" max="6403" width="13.85546875" style="55" bestFit="1" customWidth="1"/>
    <col min="6404" max="6654" width="10.85546875" style="55"/>
    <col min="6655" max="6655" width="8.42578125" style="55" customWidth="1"/>
    <col min="6656" max="6656" width="40.28515625" style="55" customWidth="1"/>
    <col min="6657" max="6657" width="16" style="55" customWidth="1"/>
    <col min="6658" max="6658" width="15" style="55" customWidth="1"/>
    <col min="6659" max="6659" width="13.85546875" style="55" bestFit="1" customWidth="1"/>
    <col min="6660" max="6910" width="10.85546875" style="55"/>
    <col min="6911" max="6911" width="8.42578125" style="55" customWidth="1"/>
    <col min="6912" max="6912" width="40.28515625" style="55" customWidth="1"/>
    <col min="6913" max="6913" width="16" style="55" customWidth="1"/>
    <col min="6914" max="6914" width="15" style="55" customWidth="1"/>
    <col min="6915" max="6915" width="13.85546875" style="55" bestFit="1" customWidth="1"/>
    <col min="6916" max="7166" width="10.85546875" style="55"/>
    <col min="7167" max="7167" width="8.42578125" style="55" customWidth="1"/>
    <col min="7168" max="7168" width="40.28515625" style="55" customWidth="1"/>
    <col min="7169" max="7169" width="16" style="55" customWidth="1"/>
    <col min="7170" max="7170" width="15" style="55" customWidth="1"/>
    <col min="7171" max="7171" width="13.85546875" style="55" bestFit="1" customWidth="1"/>
    <col min="7172" max="7422" width="10.85546875" style="55"/>
    <col min="7423" max="7423" width="8.42578125" style="55" customWidth="1"/>
    <col min="7424" max="7424" width="40.28515625" style="55" customWidth="1"/>
    <col min="7425" max="7425" width="16" style="55" customWidth="1"/>
    <col min="7426" max="7426" width="15" style="55" customWidth="1"/>
    <col min="7427" max="7427" width="13.85546875" style="55" bestFit="1" customWidth="1"/>
    <col min="7428" max="7678" width="10.85546875" style="55"/>
    <col min="7679" max="7679" width="8.42578125" style="55" customWidth="1"/>
    <col min="7680" max="7680" width="40.28515625" style="55" customWidth="1"/>
    <col min="7681" max="7681" width="16" style="55" customWidth="1"/>
    <col min="7682" max="7682" width="15" style="55" customWidth="1"/>
    <col min="7683" max="7683" width="13.85546875" style="55" bestFit="1" customWidth="1"/>
    <col min="7684" max="7934" width="10.85546875" style="55"/>
    <col min="7935" max="7935" width="8.42578125" style="55" customWidth="1"/>
    <col min="7936" max="7936" width="40.28515625" style="55" customWidth="1"/>
    <col min="7937" max="7937" width="16" style="55" customWidth="1"/>
    <col min="7938" max="7938" width="15" style="55" customWidth="1"/>
    <col min="7939" max="7939" width="13.85546875" style="55" bestFit="1" customWidth="1"/>
    <col min="7940" max="8190" width="10.85546875" style="55"/>
    <col min="8191" max="8191" width="8.42578125" style="55" customWidth="1"/>
    <col min="8192" max="8192" width="40.28515625" style="55" customWidth="1"/>
    <col min="8193" max="8193" width="16" style="55" customWidth="1"/>
    <col min="8194" max="8194" width="15" style="55" customWidth="1"/>
    <col min="8195" max="8195" width="13.85546875" style="55" bestFit="1" customWidth="1"/>
    <col min="8196" max="8446" width="10.85546875" style="55"/>
    <col min="8447" max="8447" width="8.42578125" style="55" customWidth="1"/>
    <col min="8448" max="8448" width="40.28515625" style="55" customWidth="1"/>
    <col min="8449" max="8449" width="16" style="55" customWidth="1"/>
    <col min="8450" max="8450" width="15" style="55" customWidth="1"/>
    <col min="8451" max="8451" width="13.85546875" style="55" bestFit="1" customWidth="1"/>
    <col min="8452" max="8702" width="10.85546875" style="55"/>
    <col min="8703" max="8703" width="8.42578125" style="55" customWidth="1"/>
    <col min="8704" max="8704" width="40.28515625" style="55" customWidth="1"/>
    <col min="8705" max="8705" width="16" style="55" customWidth="1"/>
    <col min="8706" max="8706" width="15" style="55" customWidth="1"/>
    <col min="8707" max="8707" width="13.85546875" style="55" bestFit="1" customWidth="1"/>
    <col min="8708" max="8958" width="10.85546875" style="55"/>
    <col min="8959" max="8959" width="8.42578125" style="55" customWidth="1"/>
    <col min="8960" max="8960" width="40.28515625" style="55" customWidth="1"/>
    <col min="8961" max="8961" width="16" style="55" customWidth="1"/>
    <col min="8962" max="8962" width="15" style="55" customWidth="1"/>
    <col min="8963" max="8963" width="13.85546875" style="55" bestFit="1" customWidth="1"/>
    <col min="8964" max="9214" width="10.85546875" style="55"/>
    <col min="9215" max="9215" width="8.42578125" style="55" customWidth="1"/>
    <col min="9216" max="9216" width="40.28515625" style="55" customWidth="1"/>
    <col min="9217" max="9217" width="16" style="55" customWidth="1"/>
    <col min="9218" max="9218" width="15" style="55" customWidth="1"/>
    <col min="9219" max="9219" width="13.85546875" style="55" bestFit="1" customWidth="1"/>
    <col min="9220" max="9470" width="10.85546875" style="55"/>
    <col min="9471" max="9471" width="8.42578125" style="55" customWidth="1"/>
    <col min="9472" max="9472" width="40.28515625" style="55" customWidth="1"/>
    <col min="9473" max="9473" width="16" style="55" customWidth="1"/>
    <col min="9474" max="9474" width="15" style="55" customWidth="1"/>
    <col min="9475" max="9475" width="13.85546875" style="55" bestFit="1" customWidth="1"/>
    <col min="9476" max="9726" width="10.85546875" style="55"/>
    <col min="9727" max="9727" width="8.42578125" style="55" customWidth="1"/>
    <col min="9728" max="9728" width="40.28515625" style="55" customWidth="1"/>
    <col min="9729" max="9729" width="16" style="55" customWidth="1"/>
    <col min="9730" max="9730" width="15" style="55" customWidth="1"/>
    <col min="9731" max="9731" width="13.85546875" style="55" bestFit="1" customWidth="1"/>
    <col min="9732" max="9982" width="10.85546875" style="55"/>
    <col min="9983" max="9983" width="8.42578125" style="55" customWidth="1"/>
    <col min="9984" max="9984" width="40.28515625" style="55" customWidth="1"/>
    <col min="9985" max="9985" width="16" style="55" customWidth="1"/>
    <col min="9986" max="9986" width="15" style="55" customWidth="1"/>
    <col min="9987" max="9987" width="13.85546875" style="55" bestFit="1" customWidth="1"/>
    <col min="9988" max="10238" width="10.85546875" style="55"/>
    <col min="10239" max="10239" width="8.42578125" style="55" customWidth="1"/>
    <col min="10240" max="10240" width="40.28515625" style="55" customWidth="1"/>
    <col min="10241" max="10241" width="16" style="55" customWidth="1"/>
    <col min="10242" max="10242" width="15" style="55" customWidth="1"/>
    <col min="10243" max="10243" width="13.85546875" style="55" bestFit="1" customWidth="1"/>
    <col min="10244" max="10494" width="10.85546875" style="55"/>
    <col min="10495" max="10495" width="8.42578125" style="55" customWidth="1"/>
    <col min="10496" max="10496" width="40.28515625" style="55" customWidth="1"/>
    <col min="10497" max="10497" width="16" style="55" customWidth="1"/>
    <col min="10498" max="10498" width="15" style="55" customWidth="1"/>
    <col min="10499" max="10499" width="13.85546875" style="55" bestFit="1" customWidth="1"/>
    <col min="10500" max="10750" width="10.85546875" style="55"/>
    <col min="10751" max="10751" width="8.42578125" style="55" customWidth="1"/>
    <col min="10752" max="10752" width="40.28515625" style="55" customWidth="1"/>
    <col min="10753" max="10753" width="16" style="55" customWidth="1"/>
    <col min="10754" max="10754" width="15" style="55" customWidth="1"/>
    <col min="10755" max="10755" width="13.85546875" style="55" bestFit="1" customWidth="1"/>
    <col min="10756" max="11006" width="10.85546875" style="55"/>
    <col min="11007" max="11007" width="8.42578125" style="55" customWidth="1"/>
    <col min="11008" max="11008" width="40.28515625" style="55" customWidth="1"/>
    <col min="11009" max="11009" width="16" style="55" customWidth="1"/>
    <col min="11010" max="11010" width="15" style="55" customWidth="1"/>
    <col min="11011" max="11011" width="13.85546875" style="55" bestFit="1" customWidth="1"/>
    <col min="11012" max="11262" width="10.85546875" style="55"/>
    <col min="11263" max="11263" width="8.42578125" style="55" customWidth="1"/>
    <col min="11264" max="11264" width="40.28515625" style="55" customWidth="1"/>
    <col min="11265" max="11265" width="16" style="55" customWidth="1"/>
    <col min="11266" max="11266" width="15" style="55" customWidth="1"/>
    <col min="11267" max="11267" width="13.85546875" style="55" bestFit="1" customWidth="1"/>
    <col min="11268" max="11518" width="10.85546875" style="55"/>
    <col min="11519" max="11519" width="8.42578125" style="55" customWidth="1"/>
    <col min="11520" max="11520" width="40.28515625" style="55" customWidth="1"/>
    <col min="11521" max="11521" width="16" style="55" customWidth="1"/>
    <col min="11522" max="11522" width="15" style="55" customWidth="1"/>
    <col min="11523" max="11523" width="13.85546875" style="55" bestFit="1" customWidth="1"/>
    <col min="11524" max="11774" width="10.85546875" style="55"/>
    <col min="11775" max="11775" width="8.42578125" style="55" customWidth="1"/>
    <col min="11776" max="11776" width="40.28515625" style="55" customWidth="1"/>
    <col min="11777" max="11777" width="16" style="55" customWidth="1"/>
    <col min="11778" max="11778" width="15" style="55" customWidth="1"/>
    <col min="11779" max="11779" width="13.85546875" style="55" bestFit="1" customWidth="1"/>
    <col min="11780" max="12030" width="10.85546875" style="55"/>
    <col min="12031" max="12031" width="8.42578125" style="55" customWidth="1"/>
    <col min="12032" max="12032" width="40.28515625" style="55" customWidth="1"/>
    <col min="12033" max="12033" width="16" style="55" customWidth="1"/>
    <col min="12034" max="12034" width="15" style="55" customWidth="1"/>
    <col min="12035" max="12035" width="13.85546875" style="55" bestFit="1" customWidth="1"/>
    <col min="12036" max="12286" width="10.85546875" style="55"/>
    <col min="12287" max="12287" width="8.42578125" style="55" customWidth="1"/>
    <col min="12288" max="12288" width="40.28515625" style="55" customWidth="1"/>
    <col min="12289" max="12289" width="16" style="55" customWidth="1"/>
    <col min="12290" max="12290" width="15" style="55" customWidth="1"/>
    <col min="12291" max="12291" width="13.85546875" style="55" bestFit="1" customWidth="1"/>
    <col min="12292" max="12542" width="10.85546875" style="55"/>
    <col min="12543" max="12543" width="8.42578125" style="55" customWidth="1"/>
    <col min="12544" max="12544" width="40.28515625" style="55" customWidth="1"/>
    <col min="12545" max="12545" width="16" style="55" customWidth="1"/>
    <col min="12546" max="12546" width="15" style="55" customWidth="1"/>
    <col min="12547" max="12547" width="13.85546875" style="55" bestFit="1" customWidth="1"/>
    <col min="12548" max="12798" width="10.85546875" style="55"/>
    <col min="12799" max="12799" width="8.42578125" style="55" customWidth="1"/>
    <col min="12800" max="12800" width="40.28515625" style="55" customWidth="1"/>
    <col min="12801" max="12801" width="16" style="55" customWidth="1"/>
    <col min="12802" max="12802" width="15" style="55" customWidth="1"/>
    <col min="12803" max="12803" width="13.85546875" style="55" bestFit="1" customWidth="1"/>
    <col min="12804" max="13054" width="10.85546875" style="55"/>
    <col min="13055" max="13055" width="8.42578125" style="55" customWidth="1"/>
    <col min="13056" max="13056" width="40.28515625" style="55" customWidth="1"/>
    <col min="13057" max="13057" width="16" style="55" customWidth="1"/>
    <col min="13058" max="13058" width="15" style="55" customWidth="1"/>
    <col min="13059" max="13059" width="13.85546875" style="55" bestFit="1" customWidth="1"/>
    <col min="13060" max="13310" width="10.85546875" style="55"/>
    <col min="13311" max="13311" width="8.42578125" style="55" customWidth="1"/>
    <col min="13312" max="13312" width="40.28515625" style="55" customWidth="1"/>
    <col min="13313" max="13313" width="16" style="55" customWidth="1"/>
    <col min="13314" max="13314" width="15" style="55" customWidth="1"/>
    <col min="13315" max="13315" width="13.85546875" style="55" bestFit="1" customWidth="1"/>
    <col min="13316" max="13566" width="10.85546875" style="55"/>
    <col min="13567" max="13567" width="8.42578125" style="55" customWidth="1"/>
    <col min="13568" max="13568" width="40.28515625" style="55" customWidth="1"/>
    <col min="13569" max="13569" width="16" style="55" customWidth="1"/>
    <col min="13570" max="13570" width="15" style="55" customWidth="1"/>
    <col min="13571" max="13571" width="13.85546875" style="55" bestFit="1" customWidth="1"/>
    <col min="13572" max="13822" width="10.85546875" style="55"/>
    <col min="13823" max="13823" width="8.42578125" style="55" customWidth="1"/>
    <col min="13824" max="13824" width="40.28515625" style="55" customWidth="1"/>
    <col min="13825" max="13825" width="16" style="55" customWidth="1"/>
    <col min="13826" max="13826" width="15" style="55" customWidth="1"/>
    <col min="13827" max="13827" width="13.85546875" style="55" bestFit="1" customWidth="1"/>
    <col min="13828" max="14078" width="10.85546875" style="55"/>
    <col min="14079" max="14079" width="8.42578125" style="55" customWidth="1"/>
    <col min="14080" max="14080" width="40.28515625" style="55" customWidth="1"/>
    <col min="14081" max="14081" width="16" style="55" customWidth="1"/>
    <col min="14082" max="14082" width="15" style="55" customWidth="1"/>
    <col min="14083" max="14083" width="13.85546875" style="55" bestFit="1" customWidth="1"/>
    <col min="14084" max="14334" width="10.85546875" style="55"/>
    <col min="14335" max="14335" width="8.42578125" style="55" customWidth="1"/>
    <col min="14336" max="14336" width="40.28515625" style="55" customWidth="1"/>
    <col min="14337" max="14337" width="16" style="55" customWidth="1"/>
    <col min="14338" max="14338" width="15" style="55" customWidth="1"/>
    <col min="14339" max="14339" width="13.85546875" style="55" bestFit="1" customWidth="1"/>
    <col min="14340" max="14590" width="10.85546875" style="55"/>
    <col min="14591" max="14591" width="8.42578125" style="55" customWidth="1"/>
    <col min="14592" max="14592" width="40.28515625" style="55" customWidth="1"/>
    <col min="14593" max="14593" width="16" style="55" customWidth="1"/>
    <col min="14594" max="14594" width="15" style="55" customWidth="1"/>
    <col min="14595" max="14595" width="13.85546875" style="55" bestFit="1" customWidth="1"/>
    <col min="14596" max="14846" width="10.85546875" style="55"/>
    <col min="14847" max="14847" width="8.42578125" style="55" customWidth="1"/>
    <col min="14848" max="14848" width="40.28515625" style="55" customWidth="1"/>
    <col min="14849" max="14849" width="16" style="55" customWidth="1"/>
    <col min="14850" max="14850" width="15" style="55" customWidth="1"/>
    <col min="14851" max="14851" width="13.85546875" style="55" bestFit="1" customWidth="1"/>
    <col min="14852" max="15102" width="10.85546875" style="55"/>
    <col min="15103" max="15103" width="8.42578125" style="55" customWidth="1"/>
    <col min="15104" max="15104" width="40.28515625" style="55" customWidth="1"/>
    <col min="15105" max="15105" width="16" style="55" customWidth="1"/>
    <col min="15106" max="15106" width="15" style="55" customWidth="1"/>
    <col min="15107" max="15107" width="13.85546875" style="55" bestFit="1" customWidth="1"/>
    <col min="15108" max="15358" width="10.85546875" style="55"/>
    <col min="15359" max="15359" width="8.42578125" style="55" customWidth="1"/>
    <col min="15360" max="15360" width="40.28515625" style="55" customWidth="1"/>
    <col min="15361" max="15361" width="16" style="55" customWidth="1"/>
    <col min="15362" max="15362" width="15" style="55" customWidth="1"/>
    <col min="15363" max="15363" width="13.85546875" style="55" bestFit="1" customWidth="1"/>
    <col min="15364" max="15614" width="10.85546875" style="55"/>
    <col min="15615" max="15615" width="8.42578125" style="55" customWidth="1"/>
    <col min="15616" max="15616" width="40.28515625" style="55" customWidth="1"/>
    <col min="15617" max="15617" width="16" style="55" customWidth="1"/>
    <col min="15618" max="15618" width="15" style="55" customWidth="1"/>
    <col min="15619" max="15619" width="13.85546875" style="55" bestFit="1" customWidth="1"/>
    <col min="15620" max="15870" width="10.85546875" style="55"/>
    <col min="15871" max="15871" width="8.42578125" style="55" customWidth="1"/>
    <col min="15872" max="15872" width="40.28515625" style="55" customWidth="1"/>
    <col min="15873" max="15873" width="16" style="55" customWidth="1"/>
    <col min="15874" max="15874" width="15" style="55" customWidth="1"/>
    <col min="15875" max="15875" width="13.85546875" style="55" bestFit="1" customWidth="1"/>
    <col min="15876" max="16126" width="10.85546875" style="55"/>
    <col min="16127" max="16127" width="8.42578125" style="55" customWidth="1"/>
    <col min="16128" max="16128" width="40.28515625" style="55" customWidth="1"/>
    <col min="16129" max="16129" width="16" style="55" customWidth="1"/>
    <col min="16130" max="16130" width="15" style="55" customWidth="1"/>
    <col min="16131" max="16131" width="13.85546875" style="55" bestFit="1" customWidth="1"/>
    <col min="16132" max="16381" width="10.85546875" style="55"/>
    <col min="16382" max="16384" width="10.85546875" style="55" customWidth="1"/>
  </cols>
  <sheetData>
    <row r="1" spans="1:5" x14ac:dyDescent="0.2">
      <c r="A1" s="366" t="s">
        <v>342</v>
      </c>
      <c r="B1" s="366"/>
      <c r="C1" s="366"/>
    </row>
    <row r="2" spans="1:5" x14ac:dyDescent="0.2">
      <c r="A2" s="367" t="s">
        <v>328</v>
      </c>
      <c r="B2" s="367"/>
      <c r="C2" s="367"/>
    </row>
    <row r="5" spans="1:5" x14ac:dyDescent="0.2">
      <c r="B5" s="55" t="s">
        <v>70</v>
      </c>
      <c r="C5" s="57">
        <f>+'Ing. Con-Fis.'!E21</f>
        <v>19156676.18</v>
      </c>
      <c r="E5" s="62"/>
    </row>
    <row r="6" spans="1:5" x14ac:dyDescent="0.2">
      <c r="B6" s="55" t="s">
        <v>103</v>
      </c>
      <c r="C6" s="57">
        <f>+'Dec. Con-Fis.'!E33</f>
        <v>16320290.907024741</v>
      </c>
    </row>
    <row r="7" spans="1:5" x14ac:dyDescent="0.2">
      <c r="B7" s="55" t="s">
        <v>104</v>
      </c>
      <c r="C7" s="57">
        <f>+'Edo. Res. Con.-Fis'!B32</f>
        <v>3353.9195</v>
      </c>
    </row>
    <row r="8" spans="1:5" x14ac:dyDescent="0.2">
      <c r="B8" s="55" t="s">
        <v>105</v>
      </c>
      <c r="C8" s="57">
        <f>+C5-C6-C7</f>
        <v>2833031.3534752587</v>
      </c>
    </row>
    <row r="9" spans="1:5" x14ac:dyDescent="0.2">
      <c r="B9" s="55" t="s">
        <v>106</v>
      </c>
      <c r="C9" s="58">
        <v>0.1</v>
      </c>
    </row>
    <row r="11" spans="1:5" x14ac:dyDescent="0.2">
      <c r="A11" s="56" t="s">
        <v>107</v>
      </c>
      <c r="B11" s="55" t="s">
        <v>88</v>
      </c>
      <c r="C11" s="343">
        <f>IF(C8&lt;0,0,C8*C9)</f>
        <v>283303.13534752588</v>
      </c>
    </row>
    <row r="13" spans="1:5" x14ac:dyDescent="0.2">
      <c r="B13" s="59"/>
      <c r="C13" s="60"/>
    </row>
    <row r="14" spans="1:5" x14ac:dyDescent="0.2">
      <c r="B14" s="61"/>
    </row>
    <row r="15" spans="1:5" x14ac:dyDescent="0.2">
      <c r="B15" s="59" t="s">
        <v>108</v>
      </c>
      <c r="C15" s="297">
        <f>C11+C13</f>
        <v>283303.13534752588</v>
      </c>
      <c r="D15" s="62"/>
    </row>
  </sheetData>
  <mergeCells count="2">
    <mergeCell ref="A1:C1"/>
    <mergeCell ref="A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/>
  </sheetPr>
  <dimension ref="A1:E28"/>
  <sheetViews>
    <sheetView workbookViewId="0">
      <pane xSplit="1" ySplit="1" topLeftCell="B9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9.140625" defaultRowHeight="15" x14ac:dyDescent="0.25"/>
  <cols>
    <col min="1" max="1" width="27.42578125" style="1" customWidth="1"/>
    <col min="2" max="5" width="13.7109375" style="1" customWidth="1"/>
    <col min="6" max="16384" width="9.140625" style="1"/>
  </cols>
  <sheetData>
    <row r="1" spans="1:5" ht="24" customHeight="1" x14ac:dyDescent="0.25">
      <c r="A1" s="295" t="s">
        <v>134</v>
      </c>
      <c r="C1" s="285" t="s">
        <v>343</v>
      </c>
      <c r="E1" s="286" t="s">
        <v>135</v>
      </c>
    </row>
    <row r="2" spans="1:5" ht="24" customHeight="1" x14ac:dyDescent="0.25">
      <c r="A2" s="296" t="s">
        <v>336</v>
      </c>
      <c r="E2" s="286" t="s">
        <v>796</v>
      </c>
    </row>
    <row r="3" spans="1:5" ht="12" customHeight="1" x14ac:dyDescent="0.25"/>
    <row r="4" spans="1:5" ht="21.95" customHeight="1" x14ac:dyDescent="0.25">
      <c r="A4" s="338"/>
      <c r="B4" s="287" t="s">
        <v>102</v>
      </c>
      <c r="C4" s="288" t="s">
        <v>122</v>
      </c>
      <c r="D4" s="287" t="s">
        <v>123</v>
      </c>
      <c r="E4" s="288" t="s">
        <v>122</v>
      </c>
    </row>
    <row r="5" spans="1:5" ht="12" customHeight="1" x14ac:dyDescent="0.25"/>
    <row r="6" spans="1:5" ht="20.100000000000001" customHeight="1" x14ac:dyDescent="0.25">
      <c r="A6" s="289" t="s">
        <v>124</v>
      </c>
      <c r="B6" s="338"/>
      <c r="C6" s="338"/>
      <c r="D6" s="338"/>
      <c r="E6" s="338"/>
    </row>
    <row r="7" spans="1:5" ht="20.100000000000001" customHeight="1" x14ac:dyDescent="0.25">
      <c r="A7" s="338" t="s">
        <v>37</v>
      </c>
    </row>
    <row r="8" spans="1:5" ht="20.100000000000001" customHeight="1" x14ac:dyDescent="0.25">
      <c r="A8" s="316" t="s">
        <v>789</v>
      </c>
    </row>
    <row r="9" spans="1:5" ht="20.100000000000001" customHeight="1" x14ac:dyDescent="0.25">
      <c r="A9" s="290" t="s">
        <v>632</v>
      </c>
      <c r="B9" s="291">
        <v>398641.07</v>
      </c>
      <c r="C9" s="291">
        <v>98.79</v>
      </c>
      <c r="D9" s="291">
        <v>18539064.199999999</v>
      </c>
      <c r="E9" s="291">
        <v>103.19</v>
      </c>
    </row>
    <row r="10" spans="1:5" ht="20.100000000000001" customHeight="1" x14ac:dyDescent="0.25">
      <c r="A10" s="290" t="s">
        <v>5</v>
      </c>
      <c r="B10" s="291">
        <v>4869.96</v>
      </c>
      <c r="C10" s="291">
        <v>1.21</v>
      </c>
      <c r="D10" s="291">
        <v>617611.98</v>
      </c>
      <c r="E10" s="291">
        <v>3.44</v>
      </c>
    </row>
    <row r="11" spans="1:5" ht="20.100000000000001" customHeight="1" x14ac:dyDescent="0.25">
      <c r="A11" s="290" t="s">
        <v>652</v>
      </c>
      <c r="B11" s="291">
        <v>0</v>
      </c>
      <c r="C11" s="291">
        <v>0</v>
      </c>
      <c r="D11" s="291">
        <v>1190062.32</v>
      </c>
      <c r="E11" s="291">
        <v>6.62</v>
      </c>
    </row>
    <row r="12" spans="1:5" ht="20.100000000000001" customHeight="1" x14ac:dyDescent="0.25"/>
    <row r="13" spans="1:5" ht="20.100000000000001" customHeight="1" x14ac:dyDescent="0.25">
      <c r="A13" s="290" t="s">
        <v>790</v>
      </c>
      <c r="B13" s="291">
        <v>403511.03</v>
      </c>
      <c r="C13" s="291">
        <v>100</v>
      </c>
      <c r="D13" s="291">
        <v>17966613.859999999</v>
      </c>
      <c r="E13" s="291">
        <v>100</v>
      </c>
    </row>
    <row r="14" spans="1:5" ht="20.100000000000001" customHeight="1" x14ac:dyDescent="0.25">
      <c r="A14" s="338" t="s">
        <v>37</v>
      </c>
    </row>
    <row r="15" spans="1:5" ht="20.100000000000001" customHeight="1" x14ac:dyDescent="0.25"/>
    <row r="16" spans="1:5" ht="20.100000000000001" customHeight="1" x14ac:dyDescent="0.25">
      <c r="A16" s="289" t="s">
        <v>125</v>
      </c>
      <c r="B16" s="291">
        <v>403511.03</v>
      </c>
      <c r="C16" s="291">
        <v>100</v>
      </c>
      <c r="D16" s="291">
        <v>17966613.859999999</v>
      </c>
      <c r="E16" s="291">
        <v>100</v>
      </c>
    </row>
    <row r="17" spans="1:5" ht="20.100000000000001" customHeight="1" x14ac:dyDescent="0.25">
      <c r="A17" s="338" t="s">
        <v>37</v>
      </c>
    </row>
    <row r="18" spans="1:5" ht="20.100000000000001" customHeight="1" x14ac:dyDescent="0.25">
      <c r="A18" s="289" t="s">
        <v>126</v>
      </c>
      <c r="B18" s="338"/>
      <c r="C18" s="338"/>
      <c r="D18" s="338"/>
      <c r="E18" s="338"/>
    </row>
    <row r="19" spans="1:5" ht="20.100000000000001" customHeight="1" x14ac:dyDescent="0.25">
      <c r="A19" s="338" t="s">
        <v>37</v>
      </c>
    </row>
    <row r="20" spans="1:5" ht="20.100000000000001" customHeight="1" x14ac:dyDescent="0.25">
      <c r="A20" s="290" t="s">
        <v>658</v>
      </c>
      <c r="B20" s="291">
        <v>3073168.68</v>
      </c>
      <c r="C20" s="291">
        <v>761.61</v>
      </c>
      <c r="D20" s="291">
        <v>12621186.68</v>
      </c>
      <c r="E20" s="291">
        <v>70.25</v>
      </c>
    </row>
    <row r="21" spans="1:5" ht="20.100000000000001" customHeight="1" x14ac:dyDescent="0.25">
      <c r="A21" s="290" t="s">
        <v>712</v>
      </c>
      <c r="B21" s="291">
        <v>659614.92000000004</v>
      </c>
      <c r="C21" s="291">
        <v>163.47</v>
      </c>
      <c r="D21" s="291">
        <v>4953583.1100000003</v>
      </c>
      <c r="E21" s="291">
        <v>27.57</v>
      </c>
    </row>
    <row r="22" spans="1:5" ht="12" customHeight="1" x14ac:dyDescent="0.25">
      <c r="A22" s="290" t="s">
        <v>756</v>
      </c>
      <c r="B22" s="291">
        <v>57948.480000000003</v>
      </c>
      <c r="C22" s="291">
        <v>14.36</v>
      </c>
      <c r="D22" s="291">
        <v>271527.15999999997</v>
      </c>
      <c r="E22" s="291">
        <v>1.51</v>
      </c>
    </row>
    <row r="23" spans="1:5" ht="20.100000000000001" customHeight="1" x14ac:dyDescent="0.25"/>
    <row r="24" spans="1:5" ht="12" customHeight="1" x14ac:dyDescent="0.25">
      <c r="A24" s="289" t="s">
        <v>127</v>
      </c>
      <c r="B24" s="291">
        <v>3790732.08</v>
      </c>
      <c r="C24" s="291">
        <v>939.44</v>
      </c>
      <c r="D24" s="291">
        <v>17846296.949999999</v>
      </c>
      <c r="E24" s="291">
        <v>99.33</v>
      </c>
    </row>
    <row r="25" spans="1:5" ht="20.100000000000001" customHeight="1" x14ac:dyDescent="0.25">
      <c r="A25" s="338" t="s">
        <v>37</v>
      </c>
    </row>
    <row r="26" spans="1:5" x14ac:dyDescent="0.25">
      <c r="A26" s="338" t="s">
        <v>37</v>
      </c>
    </row>
    <row r="28" spans="1:5" x14ac:dyDescent="0.25">
      <c r="A28" s="289" t="s">
        <v>128</v>
      </c>
      <c r="B28" s="306">
        <v>-3387221.05</v>
      </c>
      <c r="C28" s="291">
        <v>-839.44</v>
      </c>
      <c r="D28" s="291">
        <v>120316.91</v>
      </c>
      <c r="E28" s="291">
        <v>0.67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5">
    <tabColor theme="5"/>
  </sheetPr>
  <dimension ref="A1:X56"/>
  <sheetViews>
    <sheetView tabSelected="1" zoomScale="96" zoomScaleNormal="96" workbookViewId="0">
      <pane ySplit="6" topLeftCell="A21" activePane="bottomLeft" state="frozen"/>
      <selection activeCell="C31" sqref="C31"/>
      <selection pane="bottomLeft" activeCell="F22" sqref="F22"/>
    </sheetView>
  </sheetViews>
  <sheetFormatPr baseColWidth="10" defaultRowHeight="15" x14ac:dyDescent="0.25"/>
  <cols>
    <col min="1" max="1" width="47.28515625" style="50" customWidth="1"/>
    <col min="2" max="2" width="17.85546875" style="50" bestFit="1" customWidth="1"/>
    <col min="3" max="3" width="17.85546875" style="50" customWidth="1"/>
    <col min="4" max="4" width="5.5703125" style="14" customWidth="1"/>
    <col min="5" max="5" width="13.42578125" style="14" bestFit="1" customWidth="1"/>
    <col min="6" max="6" width="15.85546875" style="14" bestFit="1" customWidth="1"/>
    <col min="7" max="7" width="13" style="14" bestFit="1" customWidth="1"/>
    <col min="8" max="8" width="14.42578125" style="14" bestFit="1" customWidth="1"/>
    <col min="9" max="24" width="10.85546875" style="14"/>
    <col min="25" max="246" width="10.85546875" style="50"/>
    <col min="247" max="247" width="47.28515625" style="50" customWidth="1"/>
    <col min="248" max="248" width="17.85546875" style="50" bestFit="1" customWidth="1"/>
    <col min="249" max="249" width="17.85546875" style="50" customWidth="1"/>
    <col min="250" max="250" width="18.28515625" style="50" bestFit="1" customWidth="1"/>
    <col min="251" max="251" width="16.140625" style="50" bestFit="1" customWidth="1"/>
    <col min="252" max="252" width="25.42578125" style="50" bestFit="1" customWidth="1"/>
    <col min="253" max="253" width="12.42578125" style="50" bestFit="1" customWidth="1"/>
    <col min="254" max="254" width="12.7109375" style="50" bestFit="1" customWidth="1"/>
    <col min="255" max="502" width="10.85546875" style="50"/>
    <col min="503" max="503" width="47.28515625" style="50" customWidth="1"/>
    <col min="504" max="504" width="17.85546875" style="50" bestFit="1" customWidth="1"/>
    <col min="505" max="505" width="17.85546875" style="50" customWidth="1"/>
    <col min="506" max="506" width="18.28515625" style="50" bestFit="1" customWidth="1"/>
    <col min="507" max="507" width="16.140625" style="50" bestFit="1" customWidth="1"/>
    <col min="508" max="508" width="25.42578125" style="50" bestFit="1" customWidth="1"/>
    <col min="509" max="509" width="12.42578125" style="50" bestFit="1" customWidth="1"/>
    <col min="510" max="510" width="12.7109375" style="50" bestFit="1" customWidth="1"/>
    <col min="511" max="758" width="10.85546875" style="50"/>
    <col min="759" max="759" width="47.28515625" style="50" customWidth="1"/>
    <col min="760" max="760" width="17.85546875" style="50" bestFit="1" customWidth="1"/>
    <col min="761" max="761" width="17.85546875" style="50" customWidth="1"/>
    <col min="762" max="762" width="18.28515625" style="50" bestFit="1" customWidth="1"/>
    <col min="763" max="763" width="16.140625" style="50" bestFit="1" customWidth="1"/>
    <col min="764" max="764" width="25.42578125" style="50" bestFit="1" customWidth="1"/>
    <col min="765" max="765" width="12.42578125" style="50" bestFit="1" customWidth="1"/>
    <col min="766" max="766" width="12.7109375" style="50" bestFit="1" customWidth="1"/>
    <col min="767" max="1014" width="10.85546875" style="50"/>
    <col min="1015" max="1015" width="47.28515625" style="50" customWidth="1"/>
    <col min="1016" max="1016" width="17.85546875" style="50" bestFit="1" customWidth="1"/>
    <col min="1017" max="1017" width="17.85546875" style="50" customWidth="1"/>
    <col min="1018" max="1018" width="18.28515625" style="50" bestFit="1" customWidth="1"/>
    <col min="1019" max="1019" width="16.140625" style="50" bestFit="1" customWidth="1"/>
    <col min="1020" max="1020" width="25.42578125" style="50" bestFit="1" customWidth="1"/>
    <col min="1021" max="1021" width="12.42578125" style="50" bestFit="1" customWidth="1"/>
    <col min="1022" max="1022" width="12.7109375" style="50" bestFit="1" customWidth="1"/>
    <col min="1023" max="1270" width="10.85546875" style="50"/>
    <col min="1271" max="1271" width="47.28515625" style="50" customWidth="1"/>
    <col min="1272" max="1272" width="17.85546875" style="50" bestFit="1" customWidth="1"/>
    <col min="1273" max="1273" width="17.85546875" style="50" customWidth="1"/>
    <col min="1274" max="1274" width="18.28515625" style="50" bestFit="1" customWidth="1"/>
    <col min="1275" max="1275" width="16.140625" style="50" bestFit="1" customWidth="1"/>
    <col min="1276" max="1276" width="25.42578125" style="50" bestFit="1" customWidth="1"/>
    <col min="1277" max="1277" width="12.42578125" style="50" bestFit="1" customWidth="1"/>
    <col min="1278" max="1278" width="12.7109375" style="50" bestFit="1" customWidth="1"/>
    <col min="1279" max="1526" width="10.85546875" style="50"/>
    <col min="1527" max="1527" width="47.28515625" style="50" customWidth="1"/>
    <col min="1528" max="1528" width="17.85546875" style="50" bestFit="1" customWidth="1"/>
    <col min="1529" max="1529" width="17.85546875" style="50" customWidth="1"/>
    <col min="1530" max="1530" width="18.28515625" style="50" bestFit="1" customWidth="1"/>
    <col min="1531" max="1531" width="16.140625" style="50" bestFit="1" customWidth="1"/>
    <col min="1532" max="1532" width="25.42578125" style="50" bestFit="1" customWidth="1"/>
    <col min="1533" max="1533" width="12.42578125" style="50" bestFit="1" customWidth="1"/>
    <col min="1534" max="1534" width="12.7109375" style="50" bestFit="1" customWidth="1"/>
    <col min="1535" max="1782" width="10.85546875" style="50"/>
    <col min="1783" max="1783" width="47.28515625" style="50" customWidth="1"/>
    <col min="1784" max="1784" width="17.85546875" style="50" bestFit="1" customWidth="1"/>
    <col min="1785" max="1785" width="17.85546875" style="50" customWidth="1"/>
    <col min="1786" max="1786" width="18.28515625" style="50" bestFit="1" customWidth="1"/>
    <col min="1787" max="1787" width="16.140625" style="50" bestFit="1" customWidth="1"/>
    <col min="1788" max="1788" width="25.42578125" style="50" bestFit="1" customWidth="1"/>
    <col min="1789" max="1789" width="12.42578125" style="50" bestFit="1" customWidth="1"/>
    <col min="1790" max="1790" width="12.7109375" style="50" bestFit="1" customWidth="1"/>
    <col min="1791" max="2038" width="10.85546875" style="50"/>
    <col min="2039" max="2039" width="47.28515625" style="50" customWidth="1"/>
    <col min="2040" max="2040" width="17.85546875" style="50" bestFit="1" customWidth="1"/>
    <col min="2041" max="2041" width="17.85546875" style="50" customWidth="1"/>
    <col min="2042" max="2042" width="18.28515625" style="50" bestFit="1" customWidth="1"/>
    <col min="2043" max="2043" width="16.140625" style="50" bestFit="1" customWidth="1"/>
    <col min="2044" max="2044" width="25.42578125" style="50" bestFit="1" customWidth="1"/>
    <col min="2045" max="2045" width="12.42578125" style="50" bestFit="1" customWidth="1"/>
    <col min="2046" max="2046" width="12.7109375" style="50" bestFit="1" customWidth="1"/>
    <col min="2047" max="2294" width="10.85546875" style="50"/>
    <col min="2295" max="2295" width="47.28515625" style="50" customWidth="1"/>
    <col min="2296" max="2296" width="17.85546875" style="50" bestFit="1" customWidth="1"/>
    <col min="2297" max="2297" width="17.85546875" style="50" customWidth="1"/>
    <col min="2298" max="2298" width="18.28515625" style="50" bestFit="1" customWidth="1"/>
    <col min="2299" max="2299" width="16.140625" style="50" bestFit="1" customWidth="1"/>
    <col min="2300" max="2300" width="25.42578125" style="50" bestFit="1" customWidth="1"/>
    <col min="2301" max="2301" width="12.42578125" style="50" bestFit="1" customWidth="1"/>
    <col min="2302" max="2302" width="12.7109375" style="50" bestFit="1" customWidth="1"/>
    <col min="2303" max="2550" width="10.85546875" style="50"/>
    <col min="2551" max="2551" width="47.28515625" style="50" customWidth="1"/>
    <col min="2552" max="2552" width="17.85546875" style="50" bestFit="1" customWidth="1"/>
    <col min="2553" max="2553" width="17.85546875" style="50" customWidth="1"/>
    <col min="2554" max="2554" width="18.28515625" style="50" bestFit="1" customWidth="1"/>
    <col min="2555" max="2555" width="16.140625" style="50" bestFit="1" customWidth="1"/>
    <col min="2556" max="2556" width="25.42578125" style="50" bestFit="1" customWidth="1"/>
    <col min="2557" max="2557" width="12.42578125" style="50" bestFit="1" customWidth="1"/>
    <col min="2558" max="2558" width="12.7109375" style="50" bestFit="1" customWidth="1"/>
    <col min="2559" max="2806" width="10.85546875" style="50"/>
    <col min="2807" max="2807" width="47.28515625" style="50" customWidth="1"/>
    <col min="2808" max="2808" width="17.85546875" style="50" bestFit="1" customWidth="1"/>
    <col min="2809" max="2809" width="17.85546875" style="50" customWidth="1"/>
    <col min="2810" max="2810" width="18.28515625" style="50" bestFit="1" customWidth="1"/>
    <col min="2811" max="2811" width="16.140625" style="50" bestFit="1" customWidth="1"/>
    <col min="2812" max="2812" width="25.42578125" style="50" bestFit="1" customWidth="1"/>
    <col min="2813" max="2813" width="12.42578125" style="50" bestFit="1" customWidth="1"/>
    <col min="2814" max="2814" width="12.7109375" style="50" bestFit="1" customWidth="1"/>
    <col min="2815" max="3062" width="10.85546875" style="50"/>
    <col min="3063" max="3063" width="47.28515625" style="50" customWidth="1"/>
    <col min="3064" max="3064" width="17.85546875" style="50" bestFit="1" customWidth="1"/>
    <col min="3065" max="3065" width="17.85546875" style="50" customWidth="1"/>
    <col min="3066" max="3066" width="18.28515625" style="50" bestFit="1" customWidth="1"/>
    <col min="3067" max="3067" width="16.140625" style="50" bestFit="1" customWidth="1"/>
    <col min="3068" max="3068" width="25.42578125" style="50" bestFit="1" customWidth="1"/>
    <col min="3069" max="3069" width="12.42578125" style="50" bestFit="1" customWidth="1"/>
    <col min="3070" max="3070" width="12.7109375" style="50" bestFit="1" customWidth="1"/>
    <col min="3071" max="3318" width="10.85546875" style="50"/>
    <col min="3319" max="3319" width="47.28515625" style="50" customWidth="1"/>
    <col min="3320" max="3320" width="17.85546875" style="50" bestFit="1" customWidth="1"/>
    <col min="3321" max="3321" width="17.85546875" style="50" customWidth="1"/>
    <col min="3322" max="3322" width="18.28515625" style="50" bestFit="1" customWidth="1"/>
    <col min="3323" max="3323" width="16.140625" style="50" bestFit="1" customWidth="1"/>
    <col min="3324" max="3324" width="25.42578125" style="50" bestFit="1" customWidth="1"/>
    <col min="3325" max="3325" width="12.42578125" style="50" bestFit="1" customWidth="1"/>
    <col min="3326" max="3326" width="12.7109375" style="50" bestFit="1" customWidth="1"/>
    <col min="3327" max="3574" width="10.85546875" style="50"/>
    <col min="3575" max="3575" width="47.28515625" style="50" customWidth="1"/>
    <col min="3576" max="3576" width="17.85546875" style="50" bestFit="1" customWidth="1"/>
    <col min="3577" max="3577" width="17.85546875" style="50" customWidth="1"/>
    <col min="3578" max="3578" width="18.28515625" style="50" bestFit="1" customWidth="1"/>
    <col min="3579" max="3579" width="16.140625" style="50" bestFit="1" customWidth="1"/>
    <col min="3580" max="3580" width="25.42578125" style="50" bestFit="1" customWidth="1"/>
    <col min="3581" max="3581" width="12.42578125" style="50" bestFit="1" customWidth="1"/>
    <col min="3582" max="3582" width="12.7109375" style="50" bestFit="1" customWidth="1"/>
    <col min="3583" max="3830" width="10.85546875" style="50"/>
    <col min="3831" max="3831" width="47.28515625" style="50" customWidth="1"/>
    <col min="3832" max="3832" width="17.85546875" style="50" bestFit="1" customWidth="1"/>
    <col min="3833" max="3833" width="17.85546875" style="50" customWidth="1"/>
    <col min="3834" max="3834" width="18.28515625" style="50" bestFit="1" customWidth="1"/>
    <col min="3835" max="3835" width="16.140625" style="50" bestFit="1" customWidth="1"/>
    <col min="3836" max="3836" width="25.42578125" style="50" bestFit="1" customWidth="1"/>
    <col min="3837" max="3837" width="12.42578125" style="50" bestFit="1" customWidth="1"/>
    <col min="3838" max="3838" width="12.7109375" style="50" bestFit="1" customWidth="1"/>
    <col min="3839" max="4086" width="10.85546875" style="50"/>
    <col min="4087" max="4087" width="47.28515625" style="50" customWidth="1"/>
    <col min="4088" max="4088" width="17.85546875" style="50" bestFit="1" customWidth="1"/>
    <col min="4089" max="4089" width="17.85546875" style="50" customWidth="1"/>
    <col min="4090" max="4090" width="18.28515625" style="50" bestFit="1" customWidth="1"/>
    <col min="4091" max="4091" width="16.140625" style="50" bestFit="1" customWidth="1"/>
    <col min="4092" max="4092" width="25.42578125" style="50" bestFit="1" customWidth="1"/>
    <col min="4093" max="4093" width="12.42578125" style="50" bestFit="1" customWidth="1"/>
    <col min="4094" max="4094" width="12.7109375" style="50" bestFit="1" customWidth="1"/>
    <col min="4095" max="4342" width="10.85546875" style="50"/>
    <col min="4343" max="4343" width="47.28515625" style="50" customWidth="1"/>
    <col min="4344" max="4344" width="17.85546875" style="50" bestFit="1" customWidth="1"/>
    <col min="4345" max="4345" width="17.85546875" style="50" customWidth="1"/>
    <col min="4346" max="4346" width="18.28515625" style="50" bestFit="1" customWidth="1"/>
    <col min="4347" max="4347" width="16.140625" style="50" bestFit="1" customWidth="1"/>
    <col min="4348" max="4348" width="25.42578125" style="50" bestFit="1" customWidth="1"/>
    <col min="4349" max="4349" width="12.42578125" style="50" bestFit="1" customWidth="1"/>
    <col min="4350" max="4350" width="12.7109375" style="50" bestFit="1" customWidth="1"/>
    <col min="4351" max="4598" width="10.85546875" style="50"/>
    <col min="4599" max="4599" width="47.28515625" style="50" customWidth="1"/>
    <col min="4600" max="4600" width="17.85546875" style="50" bestFit="1" customWidth="1"/>
    <col min="4601" max="4601" width="17.85546875" style="50" customWidth="1"/>
    <col min="4602" max="4602" width="18.28515625" style="50" bestFit="1" customWidth="1"/>
    <col min="4603" max="4603" width="16.140625" style="50" bestFit="1" customWidth="1"/>
    <col min="4604" max="4604" width="25.42578125" style="50" bestFit="1" customWidth="1"/>
    <col min="4605" max="4605" width="12.42578125" style="50" bestFit="1" customWidth="1"/>
    <col min="4606" max="4606" width="12.7109375" style="50" bestFit="1" customWidth="1"/>
    <col min="4607" max="4854" width="10.85546875" style="50"/>
    <col min="4855" max="4855" width="47.28515625" style="50" customWidth="1"/>
    <col min="4856" max="4856" width="17.85546875" style="50" bestFit="1" customWidth="1"/>
    <col min="4857" max="4857" width="17.85546875" style="50" customWidth="1"/>
    <col min="4858" max="4858" width="18.28515625" style="50" bestFit="1" customWidth="1"/>
    <col min="4859" max="4859" width="16.140625" style="50" bestFit="1" customWidth="1"/>
    <col min="4860" max="4860" width="25.42578125" style="50" bestFit="1" customWidth="1"/>
    <col min="4861" max="4861" width="12.42578125" style="50" bestFit="1" customWidth="1"/>
    <col min="4862" max="4862" width="12.7109375" style="50" bestFit="1" customWidth="1"/>
    <col min="4863" max="5110" width="10.85546875" style="50"/>
    <col min="5111" max="5111" width="47.28515625" style="50" customWidth="1"/>
    <col min="5112" max="5112" width="17.85546875" style="50" bestFit="1" customWidth="1"/>
    <col min="5113" max="5113" width="17.85546875" style="50" customWidth="1"/>
    <col min="5114" max="5114" width="18.28515625" style="50" bestFit="1" customWidth="1"/>
    <col min="5115" max="5115" width="16.140625" style="50" bestFit="1" customWidth="1"/>
    <col min="5116" max="5116" width="25.42578125" style="50" bestFit="1" customWidth="1"/>
    <col min="5117" max="5117" width="12.42578125" style="50" bestFit="1" customWidth="1"/>
    <col min="5118" max="5118" width="12.7109375" style="50" bestFit="1" customWidth="1"/>
    <col min="5119" max="5366" width="10.85546875" style="50"/>
    <col min="5367" max="5367" width="47.28515625" style="50" customWidth="1"/>
    <col min="5368" max="5368" width="17.85546875" style="50" bestFit="1" customWidth="1"/>
    <col min="5369" max="5369" width="17.85546875" style="50" customWidth="1"/>
    <col min="5370" max="5370" width="18.28515625" style="50" bestFit="1" customWidth="1"/>
    <col min="5371" max="5371" width="16.140625" style="50" bestFit="1" customWidth="1"/>
    <col min="5372" max="5372" width="25.42578125" style="50" bestFit="1" customWidth="1"/>
    <col min="5373" max="5373" width="12.42578125" style="50" bestFit="1" customWidth="1"/>
    <col min="5374" max="5374" width="12.7109375" style="50" bestFit="1" customWidth="1"/>
    <col min="5375" max="5622" width="10.85546875" style="50"/>
    <col min="5623" max="5623" width="47.28515625" style="50" customWidth="1"/>
    <col min="5624" max="5624" width="17.85546875" style="50" bestFit="1" customWidth="1"/>
    <col min="5625" max="5625" width="17.85546875" style="50" customWidth="1"/>
    <col min="5626" max="5626" width="18.28515625" style="50" bestFit="1" customWidth="1"/>
    <col min="5627" max="5627" width="16.140625" style="50" bestFit="1" customWidth="1"/>
    <col min="5628" max="5628" width="25.42578125" style="50" bestFit="1" customWidth="1"/>
    <col min="5629" max="5629" width="12.42578125" style="50" bestFit="1" customWidth="1"/>
    <col min="5630" max="5630" width="12.7109375" style="50" bestFit="1" customWidth="1"/>
    <col min="5631" max="5878" width="10.85546875" style="50"/>
    <col min="5879" max="5879" width="47.28515625" style="50" customWidth="1"/>
    <col min="5880" max="5880" width="17.85546875" style="50" bestFit="1" customWidth="1"/>
    <col min="5881" max="5881" width="17.85546875" style="50" customWidth="1"/>
    <col min="5882" max="5882" width="18.28515625" style="50" bestFit="1" customWidth="1"/>
    <col min="5883" max="5883" width="16.140625" style="50" bestFit="1" customWidth="1"/>
    <col min="5884" max="5884" width="25.42578125" style="50" bestFit="1" customWidth="1"/>
    <col min="5885" max="5885" width="12.42578125" style="50" bestFit="1" customWidth="1"/>
    <col min="5886" max="5886" width="12.7109375" style="50" bestFit="1" customWidth="1"/>
    <col min="5887" max="6134" width="10.85546875" style="50"/>
    <col min="6135" max="6135" width="47.28515625" style="50" customWidth="1"/>
    <col min="6136" max="6136" width="17.85546875" style="50" bestFit="1" customWidth="1"/>
    <col min="6137" max="6137" width="17.85546875" style="50" customWidth="1"/>
    <col min="6138" max="6138" width="18.28515625" style="50" bestFit="1" customWidth="1"/>
    <col min="6139" max="6139" width="16.140625" style="50" bestFit="1" customWidth="1"/>
    <col min="6140" max="6140" width="25.42578125" style="50" bestFit="1" customWidth="1"/>
    <col min="6141" max="6141" width="12.42578125" style="50" bestFit="1" customWidth="1"/>
    <col min="6142" max="6142" width="12.7109375" style="50" bestFit="1" customWidth="1"/>
    <col min="6143" max="6390" width="10.85546875" style="50"/>
    <col min="6391" max="6391" width="47.28515625" style="50" customWidth="1"/>
    <col min="6392" max="6392" width="17.85546875" style="50" bestFit="1" customWidth="1"/>
    <col min="6393" max="6393" width="17.85546875" style="50" customWidth="1"/>
    <col min="6394" max="6394" width="18.28515625" style="50" bestFit="1" customWidth="1"/>
    <col min="6395" max="6395" width="16.140625" style="50" bestFit="1" customWidth="1"/>
    <col min="6396" max="6396" width="25.42578125" style="50" bestFit="1" customWidth="1"/>
    <col min="6397" max="6397" width="12.42578125" style="50" bestFit="1" customWidth="1"/>
    <col min="6398" max="6398" width="12.7109375" style="50" bestFit="1" customWidth="1"/>
    <col min="6399" max="6646" width="10.85546875" style="50"/>
    <col min="6647" max="6647" width="47.28515625" style="50" customWidth="1"/>
    <col min="6648" max="6648" width="17.85546875" style="50" bestFit="1" customWidth="1"/>
    <col min="6649" max="6649" width="17.85546875" style="50" customWidth="1"/>
    <col min="6650" max="6650" width="18.28515625" style="50" bestFit="1" customWidth="1"/>
    <col min="6651" max="6651" width="16.140625" style="50" bestFit="1" customWidth="1"/>
    <col min="6652" max="6652" width="25.42578125" style="50" bestFit="1" customWidth="1"/>
    <col min="6653" max="6653" width="12.42578125" style="50" bestFit="1" customWidth="1"/>
    <col min="6654" max="6654" width="12.7109375" style="50" bestFit="1" customWidth="1"/>
    <col min="6655" max="6902" width="10.85546875" style="50"/>
    <col min="6903" max="6903" width="47.28515625" style="50" customWidth="1"/>
    <col min="6904" max="6904" width="17.85546875" style="50" bestFit="1" customWidth="1"/>
    <col min="6905" max="6905" width="17.85546875" style="50" customWidth="1"/>
    <col min="6906" max="6906" width="18.28515625" style="50" bestFit="1" customWidth="1"/>
    <col min="6907" max="6907" width="16.140625" style="50" bestFit="1" customWidth="1"/>
    <col min="6908" max="6908" width="25.42578125" style="50" bestFit="1" customWidth="1"/>
    <col min="6909" max="6909" width="12.42578125" style="50" bestFit="1" customWidth="1"/>
    <col min="6910" max="6910" width="12.7109375" style="50" bestFit="1" customWidth="1"/>
    <col min="6911" max="7158" width="10.85546875" style="50"/>
    <col min="7159" max="7159" width="47.28515625" style="50" customWidth="1"/>
    <col min="7160" max="7160" width="17.85546875" style="50" bestFit="1" customWidth="1"/>
    <col min="7161" max="7161" width="17.85546875" style="50" customWidth="1"/>
    <col min="7162" max="7162" width="18.28515625" style="50" bestFit="1" customWidth="1"/>
    <col min="7163" max="7163" width="16.140625" style="50" bestFit="1" customWidth="1"/>
    <col min="7164" max="7164" width="25.42578125" style="50" bestFit="1" customWidth="1"/>
    <col min="7165" max="7165" width="12.42578125" style="50" bestFit="1" customWidth="1"/>
    <col min="7166" max="7166" width="12.7109375" style="50" bestFit="1" customWidth="1"/>
    <col min="7167" max="7414" width="10.85546875" style="50"/>
    <col min="7415" max="7415" width="47.28515625" style="50" customWidth="1"/>
    <col min="7416" max="7416" width="17.85546875" style="50" bestFit="1" customWidth="1"/>
    <col min="7417" max="7417" width="17.85546875" style="50" customWidth="1"/>
    <col min="7418" max="7418" width="18.28515625" style="50" bestFit="1" customWidth="1"/>
    <col min="7419" max="7419" width="16.140625" style="50" bestFit="1" customWidth="1"/>
    <col min="7420" max="7420" width="25.42578125" style="50" bestFit="1" customWidth="1"/>
    <col min="7421" max="7421" width="12.42578125" style="50" bestFit="1" customWidth="1"/>
    <col min="7422" max="7422" width="12.7109375" style="50" bestFit="1" customWidth="1"/>
    <col min="7423" max="7670" width="10.85546875" style="50"/>
    <col min="7671" max="7671" width="47.28515625" style="50" customWidth="1"/>
    <col min="7672" max="7672" width="17.85546875" style="50" bestFit="1" customWidth="1"/>
    <col min="7673" max="7673" width="17.85546875" style="50" customWidth="1"/>
    <col min="7674" max="7674" width="18.28515625" style="50" bestFit="1" customWidth="1"/>
    <col min="7675" max="7675" width="16.140625" style="50" bestFit="1" customWidth="1"/>
    <col min="7676" max="7676" width="25.42578125" style="50" bestFit="1" customWidth="1"/>
    <col min="7677" max="7677" width="12.42578125" style="50" bestFit="1" customWidth="1"/>
    <col min="7678" max="7678" width="12.7109375" style="50" bestFit="1" customWidth="1"/>
    <col min="7679" max="7926" width="10.85546875" style="50"/>
    <col min="7927" max="7927" width="47.28515625" style="50" customWidth="1"/>
    <col min="7928" max="7928" width="17.85546875" style="50" bestFit="1" customWidth="1"/>
    <col min="7929" max="7929" width="17.85546875" style="50" customWidth="1"/>
    <col min="7930" max="7930" width="18.28515625" style="50" bestFit="1" customWidth="1"/>
    <col min="7931" max="7931" width="16.140625" style="50" bestFit="1" customWidth="1"/>
    <col min="7932" max="7932" width="25.42578125" style="50" bestFit="1" customWidth="1"/>
    <col min="7933" max="7933" width="12.42578125" style="50" bestFit="1" customWidth="1"/>
    <col min="7934" max="7934" width="12.7109375" style="50" bestFit="1" customWidth="1"/>
    <col min="7935" max="8182" width="10.85546875" style="50"/>
    <col min="8183" max="8183" width="47.28515625" style="50" customWidth="1"/>
    <col min="8184" max="8184" width="17.85546875" style="50" bestFit="1" customWidth="1"/>
    <col min="8185" max="8185" width="17.85546875" style="50" customWidth="1"/>
    <col min="8186" max="8186" width="18.28515625" style="50" bestFit="1" customWidth="1"/>
    <col min="8187" max="8187" width="16.140625" style="50" bestFit="1" customWidth="1"/>
    <col min="8188" max="8188" width="25.42578125" style="50" bestFit="1" customWidth="1"/>
    <col min="8189" max="8189" width="12.42578125" style="50" bestFit="1" customWidth="1"/>
    <col min="8190" max="8190" width="12.7109375" style="50" bestFit="1" customWidth="1"/>
    <col min="8191" max="8438" width="10.85546875" style="50"/>
    <col min="8439" max="8439" width="47.28515625" style="50" customWidth="1"/>
    <col min="8440" max="8440" width="17.85546875" style="50" bestFit="1" customWidth="1"/>
    <col min="8441" max="8441" width="17.85546875" style="50" customWidth="1"/>
    <col min="8442" max="8442" width="18.28515625" style="50" bestFit="1" customWidth="1"/>
    <col min="8443" max="8443" width="16.140625" style="50" bestFit="1" customWidth="1"/>
    <col min="8444" max="8444" width="25.42578125" style="50" bestFit="1" customWidth="1"/>
    <col min="8445" max="8445" width="12.42578125" style="50" bestFit="1" customWidth="1"/>
    <col min="8446" max="8446" width="12.7109375" style="50" bestFit="1" customWidth="1"/>
    <col min="8447" max="8694" width="10.85546875" style="50"/>
    <col min="8695" max="8695" width="47.28515625" style="50" customWidth="1"/>
    <col min="8696" max="8696" width="17.85546875" style="50" bestFit="1" customWidth="1"/>
    <col min="8697" max="8697" width="17.85546875" style="50" customWidth="1"/>
    <col min="8698" max="8698" width="18.28515625" style="50" bestFit="1" customWidth="1"/>
    <col min="8699" max="8699" width="16.140625" style="50" bestFit="1" customWidth="1"/>
    <col min="8700" max="8700" width="25.42578125" style="50" bestFit="1" customWidth="1"/>
    <col min="8701" max="8701" width="12.42578125" style="50" bestFit="1" customWidth="1"/>
    <col min="8702" max="8702" width="12.7109375" style="50" bestFit="1" customWidth="1"/>
    <col min="8703" max="8950" width="10.85546875" style="50"/>
    <col min="8951" max="8951" width="47.28515625" style="50" customWidth="1"/>
    <col min="8952" max="8952" width="17.85546875" style="50" bestFit="1" customWidth="1"/>
    <col min="8953" max="8953" width="17.85546875" style="50" customWidth="1"/>
    <col min="8954" max="8954" width="18.28515625" style="50" bestFit="1" customWidth="1"/>
    <col min="8955" max="8955" width="16.140625" style="50" bestFit="1" customWidth="1"/>
    <col min="8956" max="8956" width="25.42578125" style="50" bestFit="1" customWidth="1"/>
    <col min="8957" max="8957" width="12.42578125" style="50" bestFit="1" customWidth="1"/>
    <col min="8958" max="8958" width="12.7109375" style="50" bestFit="1" customWidth="1"/>
    <col min="8959" max="9206" width="10.85546875" style="50"/>
    <col min="9207" max="9207" width="47.28515625" style="50" customWidth="1"/>
    <col min="9208" max="9208" width="17.85546875" style="50" bestFit="1" customWidth="1"/>
    <col min="9209" max="9209" width="17.85546875" style="50" customWidth="1"/>
    <col min="9210" max="9210" width="18.28515625" style="50" bestFit="1" customWidth="1"/>
    <col min="9211" max="9211" width="16.140625" style="50" bestFit="1" customWidth="1"/>
    <col min="9212" max="9212" width="25.42578125" style="50" bestFit="1" customWidth="1"/>
    <col min="9213" max="9213" width="12.42578125" style="50" bestFit="1" customWidth="1"/>
    <col min="9214" max="9214" width="12.7109375" style="50" bestFit="1" customWidth="1"/>
    <col min="9215" max="9462" width="10.85546875" style="50"/>
    <col min="9463" max="9463" width="47.28515625" style="50" customWidth="1"/>
    <col min="9464" max="9464" width="17.85546875" style="50" bestFit="1" customWidth="1"/>
    <col min="9465" max="9465" width="17.85546875" style="50" customWidth="1"/>
    <col min="9466" max="9466" width="18.28515625" style="50" bestFit="1" customWidth="1"/>
    <col min="9467" max="9467" width="16.140625" style="50" bestFit="1" customWidth="1"/>
    <col min="9468" max="9468" width="25.42578125" style="50" bestFit="1" customWidth="1"/>
    <col min="9469" max="9469" width="12.42578125" style="50" bestFit="1" customWidth="1"/>
    <col min="9470" max="9470" width="12.7109375" style="50" bestFit="1" customWidth="1"/>
    <col min="9471" max="9718" width="10.85546875" style="50"/>
    <col min="9719" max="9719" width="47.28515625" style="50" customWidth="1"/>
    <col min="9720" max="9720" width="17.85546875" style="50" bestFit="1" customWidth="1"/>
    <col min="9721" max="9721" width="17.85546875" style="50" customWidth="1"/>
    <col min="9722" max="9722" width="18.28515625" style="50" bestFit="1" customWidth="1"/>
    <col min="9723" max="9723" width="16.140625" style="50" bestFit="1" customWidth="1"/>
    <col min="9724" max="9724" width="25.42578125" style="50" bestFit="1" customWidth="1"/>
    <col min="9725" max="9725" width="12.42578125" style="50" bestFit="1" customWidth="1"/>
    <col min="9726" max="9726" width="12.7109375" style="50" bestFit="1" customWidth="1"/>
    <col min="9727" max="9974" width="10.85546875" style="50"/>
    <col min="9975" max="9975" width="47.28515625" style="50" customWidth="1"/>
    <col min="9976" max="9976" width="17.85546875" style="50" bestFit="1" customWidth="1"/>
    <col min="9977" max="9977" width="17.85546875" style="50" customWidth="1"/>
    <col min="9978" max="9978" width="18.28515625" style="50" bestFit="1" customWidth="1"/>
    <col min="9979" max="9979" width="16.140625" style="50" bestFit="1" customWidth="1"/>
    <col min="9980" max="9980" width="25.42578125" style="50" bestFit="1" customWidth="1"/>
    <col min="9981" max="9981" width="12.42578125" style="50" bestFit="1" customWidth="1"/>
    <col min="9982" max="9982" width="12.7109375" style="50" bestFit="1" customWidth="1"/>
    <col min="9983" max="10230" width="10.85546875" style="50"/>
    <col min="10231" max="10231" width="47.28515625" style="50" customWidth="1"/>
    <col min="10232" max="10232" width="17.85546875" style="50" bestFit="1" customWidth="1"/>
    <col min="10233" max="10233" width="17.85546875" style="50" customWidth="1"/>
    <col min="10234" max="10234" width="18.28515625" style="50" bestFit="1" customWidth="1"/>
    <col min="10235" max="10235" width="16.140625" style="50" bestFit="1" customWidth="1"/>
    <col min="10236" max="10236" width="25.42578125" style="50" bestFit="1" customWidth="1"/>
    <col min="10237" max="10237" width="12.42578125" style="50" bestFit="1" customWidth="1"/>
    <col min="10238" max="10238" width="12.7109375" style="50" bestFit="1" customWidth="1"/>
    <col min="10239" max="10486" width="10.85546875" style="50"/>
    <col min="10487" max="10487" width="47.28515625" style="50" customWidth="1"/>
    <col min="10488" max="10488" width="17.85546875" style="50" bestFit="1" customWidth="1"/>
    <col min="10489" max="10489" width="17.85546875" style="50" customWidth="1"/>
    <col min="10490" max="10490" width="18.28515625" style="50" bestFit="1" customWidth="1"/>
    <col min="10491" max="10491" width="16.140625" style="50" bestFit="1" customWidth="1"/>
    <col min="10492" max="10492" width="25.42578125" style="50" bestFit="1" customWidth="1"/>
    <col min="10493" max="10493" width="12.42578125" style="50" bestFit="1" customWidth="1"/>
    <col min="10494" max="10494" width="12.7109375" style="50" bestFit="1" customWidth="1"/>
    <col min="10495" max="10742" width="10.85546875" style="50"/>
    <col min="10743" max="10743" width="47.28515625" style="50" customWidth="1"/>
    <col min="10744" max="10744" width="17.85546875" style="50" bestFit="1" customWidth="1"/>
    <col min="10745" max="10745" width="17.85546875" style="50" customWidth="1"/>
    <col min="10746" max="10746" width="18.28515625" style="50" bestFit="1" customWidth="1"/>
    <col min="10747" max="10747" width="16.140625" style="50" bestFit="1" customWidth="1"/>
    <col min="10748" max="10748" width="25.42578125" style="50" bestFit="1" customWidth="1"/>
    <col min="10749" max="10749" width="12.42578125" style="50" bestFit="1" customWidth="1"/>
    <col min="10750" max="10750" width="12.7109375" style="50" bestFit="1" customWidth="1"/>
    <col min="10751" max="10998" width="10.85546875" style="50"/>
    <col min="10999" max="10999" width="47.28515625" style="50" customWidth="1"/>
    <col min="11000" max="11000" width="17.85546875" style="50" bestFit="1" customWidth="1"/>
    <col min="11001" max="11001" width="17.85546875" style="50" customWidth="1"/>
    <col min="11002" max="11002" width="18.28515625" style="50" bestFit="1" customWidth="1"/>
    <col min="11003" max="11003" width="16.140625" style="50" bestFit="1" customWidth="1"/>
    <col min="11004" max="11004" width="25.42578125" style="50" bestFit="1" customWidth="1"/>
    <col min="11005" max="11005" width="12.42578125" style="50" bestFit="1" customWidth="1"/>
    <col min="11006" max="11006" width="12.7109375" style="50" bestFit="1" customWidth="1"/>
    <col min="11007" max="11254" width="10.85546875" style="50"/>
    <col min="11255" max="11255" width="47.28515625" style="50" customWidth="1"/>
    <col min="11256" max="11256" width="17.85546875" style="50" bestFit="1" customWidth="1"/>
    <col min="11257" max="11257" width="17.85546875" style="50" customWidth="1"/>
    <col min="11258" max="11258" width="18.28515625" style="50" bestFit="1" customWidth="1"/>
    <col min="11259" max="11259" width="16.140625" style="50" bestFit="1" customWidth="1"/>
    <col min="11260" max="11260" width="25.42578125" style="50" bestFit="1" customWidth="1"/>
    <col min="11261" max="11261" width="12.42578125" style="50" bestFit="1" customWidth="1"/>
    <col min="11262" max="11262" width="12.7109375" style="50" bestFit="1" customWidth="1"/>
    <col min="11263" max="11510" width="10.85546875" style="50"/>
    <col min="11511" max="11511" width="47.28515625" style="50" customWidth="1"/>
    <col min="11512" max="11512" width="17.85546875" style="50" bestFit="1" customWidth="1"/>
    <col min="11513" max="11513" width="17.85546875" style="50" customWidth="1"/>
    <col min="11514" max="11514" width="18.28515625" style="50" bestFit="1" customWidth="1"/>
    <col min="11515" max="11515" width="16.140625" style="50" bestFit="1" customWidth="1"/>
    <col min="11516" max="11516" width="25.42578125" style="50" bestFit="1" customWidth="1"/>
    <col min="11517" max="11517" width="12.42578125" style="50" bestFit="1" customWidth="1"/>
    <col min="11518" max="11518" width="12.7109375" style="50" bestFit="1" customWidth="1"/>
    <col min="11519" max="11766" width="10.85546875" style="50"/>
    <col min="11767" max="11767" width="47.28515625" style="50" customWidth="1"/>
    <col min="11768" max="11768" width="17.85546875" style="50" bestFit="1" customWidth="1"/>
    <col min="11769" max="11769" width="17.85546875" style="50" customWidth="1"/>
    <col min="11770" max="11770" width="18.28515625" style="50" bestFit="1" customWidth="1"/>
    <col min="11771" max="11771" width="16.140625" style="50" bestFit="1" customWidth="1"/>
    <col min="11772" max="11772" width="25.42578125" style="50" bestFit="1" customWidth="1"/>
    <col min="11773" max="11773" width="12.42578125" style="50" bestFit="1" customWidth="1"/>
    <col min="11774" max="11774" width="12.7109375" style="50" bestFit="1" customWidth="1"/>
    <col min="11775" max="12022" width="10.85546875" style="50"/>
    <col min="12023" max="12023" width="47.28515625" style="50" customWidth="1"/>
    <col min="12024" max="12024" width="17.85546875" style="50" bestFit="1" customWidth="1"/>
    <col min="12025" max="12025" width="17.85546875" style="50" customWidth="1"/>
    <col min="12026" max="12026" width="18.28515625" style="50" bestFit="1" customWidth="1"/>
    <col min="12027" max="12027" width="16.140625" style="50" bestFit="1" customWidth="1"/>
    <col min="12028" max="12028" width="25.42578125" style="50" bestFit="1" customWidth="1"/>
    <col min="12029" max="12029" width="12.42578125" style="50" bestFit="1" customWidth="1"/>
    <col min="12030" max="12030" width="12.7109375" style="50" bestFit="1" customWidth="1"/>
    <col min="12031" max="12278" width="10.85546875" style="50"/>
    <col min="12279" max="12279" width="47.28515625" style="50" customWidth="1"/>
    <col min="12280" max="12280" width="17.85546875" style="50" bestFit="1" customWidth="1"/>
    <col min="12281" max="12281" width="17.85546875" style="50" customWidth="1"/>
    <col min="12282" max="12282" width="18.28515625" style="50" bestFit="1" customWidth="1"/>
    <col min="12283" max="12283" width="16.140625" style="50" bestFit="1" customWidth="1"/>
    <col min="12284" max="12284" width="25.42578125" style="50" bestFit="1" customWidth="1"/>
    <col min="12285" max="12285" width="12.42578125" style="50" bestFit="1" customWidth="1"/>
    <col min="12286" max="12286" width="12.7109375" style="50" bestFit="1" customWidth="1"/>
    <col min="12287" max="12534" width="10.85546875" style="50"/>
    <col min="12535" max="12535" width="47.28515625" style="50" customWidth="1"/>
    <col min="12536" max="12536" width="17.85546875" style="50" bestFit="1" customWidth="1"/>
    <col min="12537" max="12537" width="17.85546875" style="50" customWidth="1"/>
    <col min="12538" max="12538" width="18.28515625" style="50" bestFit="1" customWidth="1"/>
    <col min="12539" max="12539" width="16.140625" style="50" bestFit="1" customWidth="1"/>
    <col min="12540" max="12540" width="25.42578125" style="50" bestFit="1" customWidth="1"/>
    <col min="12541" max="12541" width="12.42578125" style="50" bestFit="1" customWidth="1"/>
    <col min="12542" max="12542" width="12.7109375" style="50" bestFit="1" customWidth="1"/>
    <col min="12543" max="12790" width="10.85546875" style="50"/>
    <col min="12791" max="12791" width="47.28515625" style="50" customWidth="1"/>
    <col min="12792" max="12792" width="17.85546875" style="50" bestFit="1" customWidth="1"/>
    <col min="12793" max="12793" width="17.85546875" style="50" customWidth="1"/>
    <col min="12794" max="12794" width="18.28515625" style="50" bestFit="1" customWidth="1"/>
    <col min="12795" max="12795" width="16.140625" style="50" bestFit="1" customWidth="1"/>
    <col min="12796" max="12796" width="25.42578125" style="50" bestFit="1" customWidth="1"/>
    <col min="12797" max="12797" width="12.42578125" style="50" bestFit="1" customWidth="1"/>
    <col min="12798" max="12798" width="12.7109375" style="50" bestFit="1" customWidth="1"/>
    <col min="12799" max="13046" width="10.85546875" style="50"/>
    <col min="13047" max="13047" width="47.28515625" style="50" customWidth="1"/>
    <col min="13048" max="13048" width="17.85546875" style="50" bestFit="1" customWidth="1"/>
    <col min="13049" max="13049" width="17.85546875" style="50" customWidth="1"/>
    <col min="13050" max="13050" width="18.28515625" style="50" bestFit="1" customWidth="1"/>
    <col min="13051" max="13051" width="16.140625" style="50" bestFit="1" customWidth="1"/>
    <col min="13052" max="13052" width="25.42578125" style="50" bestFit="1" customWidth="1"/>
    <col min="13053" max="13053" width="12.42578125" style="50" bestFit="1" customWidth="1"/>
    <col min="13054" max="13054" width="12.7109375" style="50" bestFit="1" customWidth="1"/>
    <col min="13055" max="13302" width="10.85546875" style="50"/>
    <col min="13303" max="13303" width="47.28515625" style="50" customWidth="1"/>
    <col min="13304" max="13304" width="17.85546875" style="50" bestFit="1" customWidth="1"/>
    <col min="13305" max="13305" width="17.85546875" style="50" customWidth="1"/>
    <col min="13306" max="13306" width="18.28515625" style="50" bestFit="1" customWidth="1"/>
    <col min="13307" max="13307" width="16.140625" style="50" bestFit="1" customWidth="1"/>
    <col min="13308" max="13308" width="25.42578125" style="50" bestFit="1" customWidth="1"/>
    <col min="13309" max="13309" width="12.42578125" style="50" bestFit="1" customWidth="1"/>
    <col min="13310" max="13310" width="12.7109375" style="50" bestFit="1" customWidth="1"/>
    <col min="13311" max="13558" width="10.85546875" style="50"/>
    <col min="13559" max="13559" width="47.28515625" style="50" customWidth="1"/>
    <col min="13560" max="13560" width="17.85546875" style="50" bestFit="1" customWidth="1"/>
    <col min="13561" max="13561" width="17.85546875" style="50" customWidth="1"/>
    <col min="13562" max="13562" width="18.28515625" style="50" bestFit="1" customWidth="1"/>
    <col min="13563" max="13563" width="16.140625" style="50" bestFit="1" customWidth="1"/>
    <col min="13564" max="13564" width="25.42578125" style="50" bestFit="1" customWidth="1"/>
    <col min="13565" max="13565" width="12.42578125" style="50" bestFit="1" customWidth="1"/>
    <col min="13566" max="13566" width="12.7109375" style="50" bestFit="1" customWidth="1"/>
    <col min="13567" max="13814" width="10.85546875" style="50"/>
    <col min="13815" max="13815" width="47.28515625" style="50" customWidth="1"/>
    <col min="13816" max="13816" width="17.85546875" style="50" bestFit="1" customWidth="1"/>
    <col min="13817" max="13817" width="17.85546875" style="50" customWidth="1"/>
    <col min="13818" max="13818" width="18.28515625" style="50" bestFit="1" customWidth="1"/>
    <col min="13819" max="13819" width="16.140625" style="50" bestFit="1" customWidth="1"/>
    <col min="13820" max="13820" width="25.42578125" style="50" bestFit="1" customWidth="1"/>
    <col min="13821" max="13821" width="12.42578125" style="50" bestFit="1" customWidth="1"/>
    <col min="13822" max="13822" width="12.7109375" style="50" bestFit="1" customWidth="1"/>
    <col min="13823" max="14070" width="10.85546875" style="50"/>
    <col min="14071" max="14071" width="47.28515625" style="50" customWidth="1"/>
    <col min="14072" max="14072" width="17.85546875" style="50" bestFit="1" customWidth="1"/>
    <col min="14073" max="14073" width="17.85546875" style="50" customWidth="1"/>
    <col min="14074" max="14074" width="18.28515625" style="50" bestFit="1" customWidth="1"/>
    <col min="14075" max="14075" width="16.140625" style="50" bestFit="1" customWidth="1"/>
    <col min="14076" max="14076" width="25.42578125" style="50" bestFit="1" customWidth="1"/>
    <col min="14077" max="14077" width="12.42578125" style="50" bestFit="1" customWidth="1"/>
    <col min="14078" max="14078" width="12.7109375" style="50" bestFit="1" customWidth="1"/>
    <col min="14079" max="14326" width="10.85546875" style="50"/>
    <col min="14327" max="14327" width="47.28515625" style="50" customWidth="1"/>
    <col min="14328" max="14328" width="17.85546875" style="50" bestFit="1" customWidth="1"/>
    <col min="14329" max="14329" width="17.85546875" style="50" customWidth="1"/>
    <col min="14330" max="14330" width="18.28515625" style="50" bestFit="1" customWidth="1"/>
    <col min="14331" max="14331" width="16.140625" style="50" bestFit="1" customWidth="1"/>
    <col min="14332" max="14332" width="25.42578125" style="50" bestFit="1" customWidth="1"/>
    <col min="14333" max="14333" width="12.42578125" style="50" bestFit="1" customWidth="1"/>
    <col min="14334" max="14334" width="12.7109375" style="50" bestFit="1" customWidth="1"/>
    <col min="14335" max="14582" width="10.85546875" style="50"/>
    <col min="14583" max="14583" width="47.28515625" style="50" customWidth="1"/>
    <col min="14584" max="14584" width="17.85546875" style="50" bestFit="1" customWidth="1"/>
    <col min="14585" max="14585" width="17.85546875" style="50" customWidth="1"/>
    <col min="14586" max="14586" width="18.28515625" style="50" bestFit="1" customWidth="1"/>
    <col min="14587" max="14587" width="16.140625" style="50" bestFit="1" customWidth="1"/>
    <col min="14588" max="14588" width="25.42578125" style="50" bestFit="1" customWidth="1"/>
    <col min="14589" max="14589" width="12.42578125" style="50" bestFit="1" customWidth="1"/>
    <col min="14590" max="14590" width="12.7109375" style="50" bestFit="1" customWidth="1"/>
    <col min="14591" max="14838" width="10.85546875" style="50"/>
    <col min="14839" max="14839" width="47.28515625" style="50" customWidth="1"/>
    <col min="14840" max="14840" width="17.85546875" style="50" bestFit="1" customWidth="1"/>
    <col min="14841" max="14841" width="17.85546875" style="50" customWidth="1"/>
    <col min="14842" max="14842" width="18.28515625" style="50" bestFit="1" customWidth="1"/>
    <col min="14843" max="14843" width="16.140625" style="50" bestFit="1" customWidth="1"/>
    <col min="14844" max="14844" width="25.42578125" style="50" bestFit="1" customWidth="1"/>
    <col min="14845" max="14845" width="12.42578125" style="50" bestFit="1" customWidth="1"/>
    <col min="14846" max="14846" width="12.7109375" style="50" bestFit="1" customWidth="1"/>
    <col min="14847" max="15094" width="10.85546875" style="50"/>
    <col min="15095" max="15095" width="47.28515625" style="50" customWidth="1"/>
    <col min="15096" max="15096" width="17.85546875" style="50" bestFit="1" customWidth="1"/>
    <col min="15097" max="15097" width="17.85546875" style="50" customWidth="1"/>
    <col min="15098" max="15098" width="18.28515625" style="50" bestFit="1" customWidth="1"/>
    <col min="15099" max="15099" width="16.140625" style="50" bestFit="1" customWidth="1"/>
    <col min="15100" max="15100" width="25.42578125" style="50" bestFit="1" customWidth="1"/>
    <col min="15101" max="15101" width="12.42578125" style="50" bestFit="1" customWidth="1"/>
    <col min="15102" max="15102" width="12.7109375" style="50" bestFit="1" customWidth="1"/>
    <col min="15103" max="15350" width="10.85546875" style="50"/>
    <col min="15351" max="15351" width="47.28515625" style="50" customWidth="1"/>
    <col min="15352" max="15352" width="17.85546875" style="50" bestFit="1" customWidth="1"/>
    <col min="15353" max="15353" width="17.85546875" style="50" customWidth="1"/>
    <col min="15354" max="15354" width="18.28515625" style="50" bestFit="1" customWidth="1"/>
    <col min="15355" max="15355" width="16.140625" style="50" bestFit="1" customWidth="1"/>
    <col min="15356" max="15356" width="25.42578125" style="50" bestFit="1" customWidth="1"/>
    <col min="15357" max="15357" width="12.42578125" style="50" bestFit="1" customWidth="1"/>
    <col min="15358" max="15358" width="12.7109375" style="50" bestFit="1" customWidth="1"/>
    <col min="15359" max="15606" width="10.85546875" style="50"/>
    <col min="15607" max="15607" width="47.28515625" style="50" customWidth="1"/>
    <col min="15608" max="15608" width="17.85546875" style="50" bestFit="1" customWidth="1"/>
    <col min="15609" max="15609" width="17.85546875" style="50" customWidth="1"/>
    <col min="15610" max="15610" width="18.28515625" style="50" bestFit="1" customWidth="1"/>
    <col min="15611" max="15611" width="16.140625" style="50" bestFit="1" customWidth="1"/>
    <col min="15612" max="15612" width="25.42578125" style="50" bestFit="1" customWidth="1"/>
    <col min="15613" max="15613" width="12.42578125" style="50" bestFit="1" customWidth="1"/>
    <col min="15614" max="15614" width="12.7109375" style="50" bestFit="1" customWidth="1"/>
    <col min="15615" max="15862" width="10.85546875" style="50"/>
    <col min="15863" max="15863" width="47.28515625" style="50" customWidth="1"/>
    <col min="15864" max="15864" width="17.85546875" style="50" bestFit="1" customWidth="1"/>
    <col min="15865" max="15865" width="17.85546875" style="50" customWidth="1"/>
    <col min="15866" max="15866" width="18.28515625" style="50" bestFit="1" customWidth="1"/>
    <col min="15867" max="15867" width="16.140625" style="50" bestFit="1" customWidth="1"/>
    <col min="15868" max="15868" width="25.42578125" style="50" bestFit="1" customWidth="1"/>
    <col min="15869" max="15869" width="12.42578125" style="50" bestFit="1" customWidth="1"/>
    <col min="15870" max="15870" width="12.7109375" style="50" bestFit="1" customWidth="1"/>
    <col min="15871" max="16118" width="10.85546875" style="50"/>
    <col min="16119" max="16119" width="47.28515625" style="50" customWidth="1"/>
    <col min="16120" max="16120" width="17.85546875" style="50" bestFit="1" customWidth="1"/>
    <col min="16121" max="16121" width="17.85546875" style="50" customWidth="1"/>
    <col min="16122" max="16122" width="18.28515625" style="50" bestFit="1" customWidth="1"/>
    <col min="16123" max="16123" width="16.140625" style="50" bestFit="1" customWidth="1"/>
    <col min="16124" max="16124" width="25.42578125" style="50" bestFit="1" customWidth="1"/>
    <col min="16125" max="16125" width="12.42578125" style="50" bestFit="1" customWidth="1"/>
    <col min="16126" max="16126" width="12.7109375" style="50" bestFit="1" customWidth="1"/>
    <col min="16127" max="16372" width="10.85546875" style="50"/>
    <col min="16373" max="16384" width="10.85546875" style="50" customWidth="1"/>
  </cols>
  <sheetData>
    <row r="1" spans="1:3" ht="17.25" x14ac:dyDescent="0.3">
      <c r="A1" s="368" t="s">
        <v>342</v>
      </c>
      <c r="B1" s="368"/>
      <c r="C1" s="368"/>
    </row>
    <row r="2" spans="1:3" ht="15.75" x14ac:dyDescent="0.25">
      <c r="A2" s="369" t="s">
        <v>0</v>
      </c>
      <c r="B2" s="369"/>
      <c r="C2" s="369"/>
    </row>
    <row r="3" spans="1:3" ht="15.75" x14ac:dyDescent="0.25">
      <c r="A3" s="369" t="s">
        <v>325</v>
      </c>
      <c r="B3" s="369"/>
      <c r="C3" s="369"/>
    </row>
    <row r="4" spans="1:3" ht="15.75" x14ac:dyDescent="0.25">
      <c r="A4" s="303"/>
      <c r="B4" s="303"/>
      <c r="C4" s="303"/>
    </row>
    <row r="5" spans="1:3" x14ac:dyDescent="0.25">
      <c r="A5" s="14"/>
      <c r="B5" s="370"/>
      <c r="C5" s="370"/>
    </row>
    <row r="6" spans="1:3" x14ac:dyDescent="0.25">
      <c r="A6" s="51" t="s">
        <v>1</v>
      </c>
      <c r="B6" s="51" t="s">
        <v>2</v>
      </c>
      <c r="C6" s="51" t="s">
        <v>3</v>
      </c>
    </row>
    <row r="7" spans="1:3" x14ac:dyDescent="0.25">
      <c r="A7" s="14"/>
      <c r="B7" s="14"/>
      <c r="C7" s="14"/>
    </row>
    <row r="8" spans="1:3" x14ac:dyDescent="0.25">
      <c r="A8" s="33" t="s">
        <v>4</v>
      </c>
      <c r="B8" s="42"/>
      <c r="C8" s="42"/>
    </row>
    <row r="9" spans="1:3" x14ac:dyDescent="0.25">
      <c r="A9" s="14"/>
      <c r="B9" s="42"/>
      <c r="C9" s="42"/>
    </row>
    <row r="10" spans="1:3" x14ac:dyDescent="0.25">
      <c r="A10" s="14" t="s">
        <v>4</v>
      </c>
      <c r="B10" s="110">
        <f>+'Ing. Con-Fis.'!C7</f>
        <v>18539064.199999999</v>
      </c>
      <c r="C10" s="110">
        <f>B10</f>
        <v>18539064.199999999</v>
      </c>
    </row>
    <row r="11" spans="1:3" hidden="1" x14ac:dyDescent="0.25">
      <c r="A11" s="14" t="s">
        <v>321</v>
      </c>
      <c r="B11" s="112">
        <v>0</v>
      </c>
      <c r="C11" s="112"/>
    </row>
    <row r="12" spans="1:3" x14ac:dyDescent="0.25">
      <c r="A12" s="14" t="s">
        <v>5</v>
      </c>
      <c r="B12" s="112">
        <f>+'Ing. Con-Fis.'!C9</f>
        <v>617611.98</v>
      </c>
      <c r="C12" s="112">
        <f>B12</f>
        <v>617611.98</v>
      </c>
    </row>
    <row r="13" spans="1:3" ht="15" hidden="1" customHeight="1" x14ac:dyDescent="0.25">
      <c r="A13" s="14" t="s">
        <v>6</v>
      </c>
      <c r="B13" s="112">
        <v>0</v>
      </c>
      <c r="C13" s="112">
        <v>0</v>
      </c>
    </row>
    <row r="14" spans="1:3" x14ac:dyDescent="0.25">
      <c r="A14" s="14" t="s">
        <v>7</v>
      </c>
      <c r="B14" s="112">
        <f>+'Ing. Con-Fis.'!C10</f>
        <v>-1190062.32</v>
      </c>
      <c r="C14" s="112">
        <v>0</v>
      </c>
    </row>
    <row r="15" spans="1:3" ht="15" hidden="1" customHeight="1" x14ac:dyDescent="0.25">
      <c r="A15" s="14" t="s">
        <v>97</v>
      </c>
      <c r="B15" s="112">
        <v>0</v>
      </c>
      <c r="C15" s="112">
        <v>0</v>
      </c>
    </row>
    <row r="16" spans="1:3" x14ac:dyDescent="0.25">
      <c r="A16" s="14" t="s">
        <v>9</v>
      </c>
      <c r="B16" s="112">
        <v>0</v>
      </c>
      <c r="C16" s="112">
        <f>+'Ing. Con-Fis.'!E16</f>
        <v>0</v>
      </c>
    </row>
    <row r="17" spans="1:8" hidden="1" x14ac:dyDescent="0.25">
      <c r="A17" s="14" t="s">
        <v>320</v>
      </c>
      <c r="B17" s="112">
        <v>0</v>
      </c>
      <c r="C17" s="112">
        <v>0</v>
      </c>
    </row>
    <row r="18" spans="1:8" ht="15" hidden="1" customHeight="1" x14ac:dyDescent="0.25">
      <c r="A18" s="14" t="s">
        <v>8</v>
      </c>
      <c r="B18" s="112">
        <v>0</v>
      </c>
      <c r="C18" s="112">
        <v>0</v>
      </c>
    </row>
    <row r="19" spans="1:8" ht="15" hidden="1" customHeight="1" x14ac:dyDescent="0.25">
      <c r="A19" s="14"/>
      <c r="B19" s="112"/>
      <c r="C19" s="112"/>
    </row>
    <row r="20" spans="1:8" ht="15" hidden="1" customHeight="1" x14ac:dyDescent="0.25">
      <c r="A20" s="14"/>
      <c r="B20" s="112"/>
      <c r="C20" s="112"/>
    </row>
    <row r="21" spans="1:8" x14ac:dyDescent="0.25">
      <c r="A21" s="52" t="s">
        <v>10</v>
      </c>
      <c r="B21" s="113">
        <f>SUM(B10:B19)</f>
        <v>17966613.859999999</v>
      </c>
      <c r="C21" s="113">
        <f>SUM(C10:C19)</f>
        <v>19156676.18</v>
      </c>
      <c r="D21" s="48"/>
      <c r="E21" s="261"/>
      <c r="F21" s="261"/>
    </row>
    <row r="22" spans="1:8" x14ac:dyDescent="0.25">
      <c r="A22" s="52"/>
      <c r="B22" s="114"/>
      <c r="C22" s="114"/>
    </row>
    <row r="23" spans="1:8" x14ac:dyDescent="0.25">
      <c r="A23" s="35"/>
      <c r="B23" s="115"/>
      <c r="C23" s="115"/>
    </row>
    <row r="24" spans="1:8" x14ac:dyDescent="0.25">
      <c r="A24" s="51" t="s">
        <v>11</v>
      </c>
      <c r="B24" s="115"/>
      <c r="C24" s="115"/>
    </row>
    <row r="25" spans="1:8" x14ac:dyDescent="0.25">
      <c r="A25" s="14"/>
      <c r="B25" s="115"/>
      <c r="C25" s="115"/>
    </row>
    <row r="26" spans="1:8" x14ac:dyDescent="0.25">
      <c r="A26" s="14" t="s">
        <v>658</v>
      </c>
      <c r="B26" s="112">
        <f>+'Dec. Con-Fis.'!C7-B30-B31-B32</f>
        <v>9509703.5144999996</v>
      </c>
      <c r="C26" s="112">
        <f>+B26</f>
        <v>9509703.5144999996</v>
      </c>
      <c r="D26" s="260"/>
      <c r="E26" s="60"/>
      <c r="F26" s="261"/>
      <c r="H26" s="60"/>
    </row>
    <row r="27" spans="1:8" x14ac:dyDescent="0.25">
      <c r="A27" s="14" t="s">
        <v>712</v>
      </c>
      <c r="B27" s="258">
        <f>+'Dec. Con-Fis.'!C8</f>
        <v>4953583.1100000003</v>
      </c>
      <c r="C27" s="112">
        <f>+B27</f>
        <v>4953583.1100000003</v>
      </c>
      <c r="D27" s="260"/>
      <c r="E27" s="60"/>
      <c r="F27" s="48"/>
      <c r="H27" s="48"/>
    </row>
    <row r="28" spans="1:8" x14ac:dyDescent="0.25">
      <c r="A28" s="14" t="s">
        <v>51</v>
      </c>
      <c r="B28" s="258">
        <f>+'Dec. Con-Fis.'!C10</f>
        <v>271527.15999999997</v>
      </c>
      <c r="C28" s="112">
        <f>+B28</f>
        <v>271527.15999999997</v>
      </c>
      <c r="D28" s="260"/>
      <c r="E28" s="60"/>
    </row>
    <row r="29" spans="1:8" ht="15" hidden="1" customHeight="1" x14ac:dyDescent="0.25">
      <c r="A29" s="53" t="s">
        <v>13</v>
      </c>
      <c r="B29" s="258">
        <v>0</v>
      </c>
      <c r="C29" s="112">
        <v>0</v>
      </c>
      <c r="E29" s="60"/>
    </row>
    <row r="30" spans="1:8" x14ac:dyDescent="0.25">
      <c r="A30" s="14" t="s">
        <v>14</v>
      </c>
      <c r="B30" s="112">
        <f>+'Dec. Con-Fis.'!C23</f>
        <v>227916.96599999999</v>
      </c>
      <c r="C30" s="112"/>
      <c r="E30" s="60"/>
    </row>
    <row r="31" spans="1:8" x14ac:dyDescent="0.25">
      <c r="A31" s="14" t="s">
        <v>15</v>
      </c>
      <c r="B31" s="112">
        <f>+'Dec. Con-Fis.'!C27</f>
        <v>2880212.28</v>
      </c>
      <c r="C31" s="112"/>
      <c r="E31" s="60"/>
    </row>
    <row r="32" spans="1:8" x14ac:dyDescent="0.25">
      <c r="A32" s="14" t="s">
        <v>132</v>
      </c>
      <c r="B32" s="112">
        <f>+'Conc. Con-Fisc'!C16</f>
        <v>3353.9195</v>
      </c>
      <c r="C32" s="112"/>
      <c r="E32" s="60"/>
    </row>
    <row r="33" spans="1:6" ht="15" hidden="1" customHeight="1" x14ac:dyDescent="0.25">
      <c r="A33" s="14" t="s">
        <v>17</v>
      </c>
      <c r="B33" s="112">
        <v>0</v>
      </c>
      <c r="C33" s="112"/>
      <c r="E33" s="60"/>
    </row>
    <row r="34" spans="1:6" x14ac:dyDescent="0.25">
      <c r="A34" s="14" t="s">
        <v>18</v>
      </c>
      <c r="B34" s="112"/>
      <c r="C34" s="112">
        <f>+'Dec. Con-Fis.'!C15</f>
        <v>261861.10867110002</v>
      </c>
      <c r="D34" s="48"/>
      <c r="E34" s="60"/>
    </row>
    <row r="35" spans="1:6" x14ac:dyDescent="0.25">
      <c r="A35" s="14" t="s">
        <v>7</v>
      </c>
      <c r="B35" s="112"/>
      <c r="C35" s="112">
        <f>-'Ing. Con-Fis.'!C10</f>
        <v>1190062.32</v>
      </c>
      <c r="D35" s="48"/>
      <c r="E35" s="60"/>
    </row>
    <row r="36" spans="1:6" ht="15" customHeight="1" x14ac:dyDescent="0.25">
      <c r="A36" s="14" t="s">
        <v>19</v>
      </c>
      <c r="B36" s="259">
        <v>0</v>
      </c>
      <c r="C36" s="112">
        <f>+'Dec. Con-Fis.'!C19</f>
        <v>133553.69385364148</v>
      </c>
      <c r="E36" s="60"/>
    </row>
    <row r="37" spans="1:6" hidden="1" x14ac:dyDescent="0.25">
      <c r="A37" s="14" t="s">
        <v>324</v>
      </c>
      <c r="B37" s="112">
        <v>0</v>
      </c>
      <c r="C37" s="112">
        <v>0</v>
      </c>
      <c r="E37" s="60"/>
    </row>
    <row r="38" spans="1:6" x14ac:dyDescent="0.25">
      <c r="A38" s="14" t="s">
        <v>20</v>
      </c>
      <c r="B38" s="112">
        <f>+PTU!C15</f>
        <v>283303.13534752588</v>
      </c>
      <c r="C38" s="112">
        <v>0</v>
      </c>
      <c r="D38" s="48"/>
      <c r="F38" s="60"/>
    </row>
    <row r="39" spans="1:6" hidden="1" x14ac:dyDescent="0.25">
      <c r="A39" s="14" t="s">
        <v>21</v>
      </c>
      <c r="B39" s="112">
        <f>+C49</f>
        <v>0</v>
      </c>
      <c r="C39" s="112">
        <v>0</v>
      </c>
      <c r="D39" s="48"/>
      <c r="F39" s="60"/>
    </row>
    <row r="40" spans="1:6" x14ac:dyDescent="0.25">
      <c r="A40" s="52" t="s">
        <v>22</v>
      </c>
      <c r="B40" s="113">
        <f>SUM(B25:B39)</f>
        <v>18129600.085347526</v>
      </c>
      <c r="C40" s="113">
        <f>SUM(C26:C39)</f>
        <v>16320290.907024741</v>
      </c>
      <c r="D40" s="48"/>
    </row>
    <row r="41" spans="1:6" x14ac:dyDescent="0.25">
      <c r="A41" s="14"/>
      <c r="B41" s="117"/>
      <c r="C41" s="117"/>
      <c r="D41" s="48"/>
      <c r="F41" s="261"/>
    </row>
    <row r="42" spans="1:6" ht="15.75" thickBot="1" x14ac:dyDescent="0.3">
      <c r="A42" s="52" t="s">
        <v>252</v>
      </c>
      <c r="B42" s="118">
        <f>+B21-B40</f>
        <v>-162986.22534752637</v>
      </c>
      <c r="C42" s="118">
        <f>+C21-C40</f>
        <v>2836385.2729752585</v>
      </c>
      <c r="D42" s="48"/>
      <c r="E42" s="60"/>
      <c r="F42" s="60"/>
    </row>
    <row r="43" spans="1:6" ht="15.75" thickTop="1" x14ac:dyDescent="0.25">
      <c r="A43" s="33"/>
      <c r="B43" s="119"/>
      <c r="C43" s="119"/>
      <c r="D43" s="262"/>
      <c r="E43" s="60"/>
      <c r="F43" s="60"/>
    </row>
    <row r="44" spans="1:6" x14ac:dyDescent="0.25">
      <c r="A44" s="52" t="s">
        <v>154</v>
      </c>
      <c r="B44" s="119"/>
      <c r="C44" s="120">
        <v>0</v>
      </c>
      <c r="D44" s="262"/>
      <c r="E44" s="60"/>
      <c r="F44" s="60"/>
    </row>
    <row r="45" spans="1:6" x14ac:dyDescent="0.25">
      <c r="A45" s="52" t="s">
        <v>153</v>
      </c>
      <c r="B45" s="121"/>
      <c r="C45" s="273">
        <f>+C42</f>
        <v>2836385.2729752585</v>
      </c>
      <c r="E45" s="60"/>
      <c r="F45" s="60"/>
    </row>
    <row r="46" spans="1:6" x14ac:dyDescent="0.25">
      <c r="A46" s="33"/>
      <c r="B46" s="121"/>
      <c r="C46" s="121"/>
      <c r="E46" s="60"/>
    </row>
    <row r="47" spans="1:6" ht="15.75" thickBot="1" x14ac:dyDescent="0.3">
      <c r="A47" s="52" t="s">
        <v>23</v>
      </c>
      <c r="B47" s="274">
        <f>+B42-B45</f>
        <v>-162986.22534752637</v>
      </c>
      <c r="C47" s="274">
        <f>+C42-C45-C44</f>
        <v>0</v>
      </c>
      <c r="D47" s="48"/>
      <c r="E47" s="60"/>
    </row>
    <row r="48" spans="1:6" ht="15.75" thickTop="1" x14ac:dyDescent="0.25">
      <c r="A48" s="54" t="s">
        <v>24</v>
      </c>
      <c r="B48" s="275"/>
      <c r="C48" s="276">
        <v>0.3</v>
      </c>
      <c r="D48" s="48"/>
      <c r="E48" s="60"/>
      <c r="F48" s="60"/>
    </row>
    <row r="49" spans="1:8" x14ac:dyDescent="0.25">
      <c r="A49" s="54" t="s">
        <v>25</v>
      </c>
      <c r="B49" s="122">
        <v>0</v>
      </c>
      <c r="C49" s="122">
        <f>IF(C47&gt;0,C47*C48,0)</f>
        <v>0</v>
      </c>
      <c r="D49" s="42"/>
      <c r="E49" s="60"/>
      <c r="F49" s="60"/>
      <c r="G49" s="261"/>
      <c r="H49" s="42"/>
    </row>
    <row r="50" spans="1:8" x14ac:dyDescent="0.25">
      <c r="A50" s="54" t="s">
        <v>26</v>
      </c>
      <c r="B50" s="112"/>
      <c r="C50" s="277">
        <v>0</v>
      </c>
      <c r="D50" s="42"/>
      <c r="E50" s="60"/>
      <c r="F50" s="60"/>
      <c r="H50" s="261"/>
    </row>
    <row r="51" spans="1:8" ht="15.75" thickBot="1" x14ac:dyDescent="0.3">
      <c r="A51" s="52" t="s">
        <v>156</v>
      </c>
      <c r="B51" s="274">
        <f>SUM(B42-B49)</f>
        <v>-162986.22534752637</v>
      </c>
      <c r="C51" s="278"/>
      <c r="E51" s="60"/>
      <c r="F51" s="60"/>
    </row>
    <row r="52" spans="1:8" ht="16.5" thickTop="1" thickBot="1" x14ac:dyDescent="0.3">
      <c r="A52" s="52" t="s">
        <v>326</v>
      </c>
      <c r="B52" s="112"/>
      <c r="C52" s="118">
        <f>+C49-C50</f>
        <v>0</v>
      </c>
      <c r="E52" s="60"/>
      <c r="F52" s="60"/>
    </row>
    <row r="53" spans="1:8" ht="15.75" thickTop="1" x14ac:dyDescent="0.25">
      <c r="A53" s="52"/>
      <c r="B53" s="116"/>
      <c r="C53" s="283"/>
    </row>
    <row r="54" spans="1:8" x14ac:dyDescent="0.25">
      <c r="A54" s="52"/>
      <c r="B54" s="16"/>
      <c r="C54" s="284"/>
    </row>
    <row r="55" spans="1:8" x14ac:dyDescent="0.25">
      <c r="A55" s="14"/>
      <c r="B55" s="42"/>
      <c r="C55" s="14"/>
    </row>
    <row r="56" spans="1:8" x14ac:dyDescent="0.25">
      <c r="A56" s="14"/>
      <c r="B56" s="14"/>
      <c r="C56" s="14"/>
    </row>
  </sheetData>
  <mergeCells count="4">
    <mergeCell ref="A1:C1"/>
    <mergeCell ref="A2:C2"/>
    <mergeCell ref="A3:C3"/>
    <mergeCell ref="B5:C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4">
    <tabColor theme="5"/>
  </sheetPr>
  <dimension ref="A1:L45"/>
  <sheetViews>
    <sheetView topLeftCell="A8" zoomScale="85" zoomScaleNormal="85" workbookViewId="0">
      <selection activeCell="C20" sqref="C20"/>
    </sheetView>
  </sheetViews>
  <sheetFormatPr baseColWidth="10" defaultColWidth="11.42578125" defaultRowHeight="12.75" x14ac:dyDescent="0.25"/>
  <cols>
    <col min="1" max="1" width="4.42578125" style="25" customWidth="1"/>
    <col min="2" max="2" width="50.85546875" style="27" customWidth="1"/>
    <col min="3" max="3" width="14.42578125" style="27" bestFit="1" customWidth="1"/>
    <col min="4" max="4" width="2.7109375" style="27" customWidth="1"/>
    <col min="5" max="5" width="21.42578125" style="27" bestFit="1" customWidth="1"/>
    <col min="6" max="6" width="15.42578125" style="27" bestFit="1" customWidth="1"/>
    <col min="7" max="7" width="17" style="27" bestFit="1" customWidth="1"/>
    <col min="8" max="8" width="12.42578125" style="27" bestFit="1" customWidth="1"/>
    <col min="9" max="9" width="11.28515625" style="27" bestFit="1" customWidth="1"/>
    <col min="10" max="11" width="11.42578125" style="27"/>
    <col min="12" max="12" width="12" style="27" bestFit="1" customWidth="1"/>
    <col min="13" max="256" width="11.42578125" style="27"/>
    <col min="257" max="257" width="4.42578125" style="27" customWidth="1"/>
    <col min="258" max="258" width="50.85546875" style="27" customWidth="1"/>
    <col min="259" max="259" width="14.42578125" style="27" bestFit="1" customWidth="1"/>
    <col min="260" max="260" width="2.7109375" style="27" customWidth="1"/>
    <col min="261" max="261" width="21.42578125" style="27" bestFit="1" customWidth="1"/>
    <col min="262" max="262" width="15.42578125" style="27" bestFit="1" customWidth="1"/>
    <col min="263" max="263" width="17" style="27" bestFit="1" customWidth="1"/>
    <col min="264" max="264" width="12.42578125" style="27" bestFit="1" customWidth="1"/>
    <col min="265" max="265" width="10.7109375" style="27" bestFit="1" customWidth="1"/>
    <col min="266" max="512" width="11.42578125" style="27"/>
    <col min="513" max="513" width="4.42578125" style="27" customWidth="1"/>
    <col min="514" max="514" width="50.85546875" style="27" customWidth="1"/>
    <col min="515" max="515" width="14.42578125" style="27" bestFit="1" customWidth="1"/>
    <col min="516" max="516" width="2.7109375" style="27" customWidth="1"/>
    <col min="517" max="517" width="21.42578125" style="27" bestFit="1" customWidth="1"/>
    <col min="518" max="518" width="15.42578125" style="27" bestFit="1" customWidth="1"/>
    <col min="519" max="519" width="17" style="27" bestFit="1" customWidth="1"/>
    <col min="520" max="520" width="12.42578125" style="27" bestFit="1" customWidth="1"/>
    <col min="521" max="521" width="10.7109375" style="27" bestFit="1" customWidth="1"/>
    <col min="522" max="768" width="11.42578125" style="27"/>
    <col min="769" max="769" width="4.42578125" style="27" customWidth="1"/>
    <col min="770" max="770" width="50.85546875" style="27" customWidth="1"/>
    <col min="771" max="771" width="14.42578125" style="27" bestFit="1" customWidth="1"/>
    <col min="772" max="772" width="2.7109375" style="27" customWidth="1"/>
    <col min="773" max="773" width="21.42578125" style="27" bestFit="1" customWidth="1"/>
    <col min="774" max="774" width="15.42578125" style="27" bestFit="1" customWidth="1"/>
    <col min="775" max="775" width="17" style="27" bestFit="1" customWidth="1"/>
    <col min="776" max="776" width="12.42578125" style="27" bestFit="1" customWidth="1"/>
    <col min="777" max="777" width="10.7109375" style="27" bestFit="1" customWidth="1"/>
    <col min="778" max="1024" width="11.42578125" style="27"/>
    <col min="1025" max="1025" width="4.42578125" style="27" customWidth="1"/>
    <col min="1026" max="1026" width="50.85546875" style="27" customWidth="1"/>
    <col min="1027" max="1027" width="14.42578125" style="27" bestFit="1" customWidth="1"/>
    <col min="1028" max="1028" width="2.7109375" style="27" customWidth="1"/>
    <col min="1029" max="1029" width="21.42578125" style="27" bestFit="1" customWidth="1"/>
    <col min="1030" max="1030" width="15.42578125" style="27" bestFit="1" customWidth="1"/>
    <col min="1031" max="1031" width="17" style="27" bestFit="1" customWidth="1"/>
    <col min="1032" max="1032" width="12.42578125" style="27" bestFit="1" customWidth="1"/>
    <col min="1033" max="1033" width="10.7109375" style="27" bestFit="1" customWidth="1"/>
    <col min="1034" max="1280" width="11.42578125" style="27"/>
    <col min="1281" max="1281" width="4.42578125" style="27" customWidth="1"/>
    <col min="1282" max="1282" width="50.85546875" style="27" customWidth="1"/>
    <col min="1283" max="1283" width="14.42578125" style="27" bestFit="1" customWidth="1"/>
    <col min="1284" max="1284" width="2.7109375" style="27" customWidth="1"/>
    <col min="1285" max="1285" width="21.42578125" style="27" bestFit="1" customWidth="1"/>
    <col min="1286" max="1286" width="15.42578125" style="27" bestFit="1" customWidth="1"/>
    <col min="1287" max="1287" width="17" style="27" bestFit="1" customWidth="1"/>
    <col min="1288" max="1288" width="12.42578125" style="27" bestFit="1" customWidth="1"/>
    <col min="1289" max="1289" width="10.7109375" style="27" bestFit="1" customWidth="1"/>
    <col min="1290" max="1536" width="11.42578125" style="27"/>
    <col min="1537" max="1537" width="4.42578125" style="27" customWidth="1"/>
    <col min="1538" max="1538" width="50.85546875" style="27" customWidth="1"/>
    <col min="1539" max="1539" width="14.42578125" style="27" bestFit="1" customWidth="1"/>
    <col min="1540" max="1540" width="2.7109375" style="27" customWidth="1"/>
    <col min="1541" max="1541" width="21.42578125" style="27" bestFit="1" customWidth="1"/>
    <col min="1542" max="1542" width="15.42578125" style="27" bestFit="1" customWidth="1"/>
    <col min="1543" max="1543" width="17" style="27" bestFit="1" customWidth="1"/>
    <col min="1544" max="1544" width="12.42578125" style="27" bestFit="1" customWidth="1"/>
    <col min="1545" max="1545" width="10.7109375" style="27" bestFit="1" customWidth="1"/>
    <col min="1546" max="1792" width="11.42578125" style="27"/>
    <col min="1793" max="1793" width="4.42578125" style="27" customWidth="1"/>
    <col min="1794" max="1794" width="50.85546875" style="27" customWidth="1"/>
    <col min="1795" max="1795" width="14.42578125" style="27" bestFit="1" customWidth="1"/>
    <col min="1796" max="1796" width="2.7109375" style="27" customWidth="1"/>
    <col min="1797" max="1797" width="21.42578125" style="27" bestFit="1" customWidth="1"/>
    <col min="1798" max="1798" width="15.42578125" style="27" bestFit="1" customWidth="1"/>
    <col min="1799" max="1799" width="17" style="27" bestFit="1" customWidth="1"/>
    <col min="1800" max="1800" width="12.42578125" style="27" bestFit="1" customWidth="1"/>
    <col min="1801" max="1801" width="10.7109375" style="27" bestFit="1" customWidth="1"/>
    <col min="1802" max="2048" width="11.42578125" style="27"/>
    <col min="2049" max="2049" width="4.42578125" style="27" customWidth="1"/>
    <col min="2050" max="2050" width="50.85546875" style="27" customWidth="1"/>
    <col min="2051" max="2051" width="14.42578125" style="27" bestFit="1" customWidth="1"/>
    <col min="2052" max="2052" width="2.7109375" style="27" customWidth="1"/>
    <col min="2053" max="2053" width="21.42578125" style="27" bestFit="1" customWidth="1"/>
    <col min="2054" max="2054" width="15.42578125" style="27" bestFit="1" customWidth="1"/>
    <col min="2055" max="2055" width="17" style="27" bestFit="1" customWidth="1"/>
    <col min="2056" max="2056" width="12.42578125" style="27" bestFit="1" customWidth="1"/>
    <col min="2057" max="2057" width="10.7109375" style="27" bestFit="1" customWidth="1"/>
    <col min="2058" max="2304" width="11.42578125" style="27"/>
    <col min="2305" max="2305" width="4.42578125" style="27" customWidth="1"/>
    <col min="2306" max="2306" width="50.85546875" style="27" customWidth="1"/>
    <col min="2307" max="2307" width="14.42578125" style="27" bestFit="1" customWidth="1"/>
    <col min="2308" max="2308" width="2.7109375" style="27" customWidth="1"/>
    <col min="2309" max="2309" width="21.42578125" style="27" bestFit="1" customWidth="1"/>
    <col min="2310" max="2310" width="15.42578125" style="27" bestFit="1" customWidth="1"/>
    <col min="2311" max="2311" width="17" style="27" bestFit="1" customWidth="1"/>
    <col min="2312" max="2312" width="12.42578125" style="27" bestFit="1" customWidth="1"/>
    <col min="2313" max="2313" width="10.7109375" style="27" bestFit="1" customWidth="1"/>
    <col min="2314" max="2560" width="11.42578125" style="27"/>
    <col min="2561" max="2561" width="4.42578125" style="27" customWidth="1"/>
    <col min="2562" max="2562" width="50.85546875" style="27" customWidth="1"/>
    <col min="2563" max="2563" width="14.42578125" style="27" bestFit="1" customWidth="1"/>
    <col min="2564" max="2564" width="2.7109375" style="27" customWidth="1"/>
    <col min="2565" max="2565" width="21.42578125" style="27" bestFit="1" customWidth="1"/>
    <col min="2566" max="2566" width="15.42578125" style="27" bestFit="1" customWidth="1"/>
    <col min="2567" max="2567" width="17" style="27" bestFit="1" customWidth="1"/>
    <col min="2568" max="2568" width="12.42578125" style="27" bestFit="1" customWidth="1"/>
    <col min="2569" max="2569" width="10.7109375" style="27" bestFit="1" customWidth="1"/>
    <col min="2570" max="2816" width="11.42578125" style="27"/>
    <col min="2817" max="2817" width="4.42578125" style="27" customWidth="1"/>
    <col min="2818" max="2818" width="50.85546875" style="27" customWidth="1"/>
    <col min="2819" max="2819" width="14.42578125" style="27" bestFit="1" customWidth="1"/>
    <col min="2820" max="2820" width="2.7109375" style="27" customWidth="1"/>
    <col min="2821" max="2821" width="21.42578125" style="27" bestFit="1" customWidth="1"/>
    <col min="2822" max="2822" width="15.42578125" style="27" bestFit="1" customWidth="1"/>
    <col min="2823" max="2823" width="17" style="27" bestFit="1" customWidth="1"/>
    <col min="2824" max="2824" width="12.42578125" style="27" bestFit="1" customWidth="1"/>
    <col min="2825" max="2825" width="10.7109375" style="27" bestFit="1" customWidth="1"/>
    <col min="2826" max="3072" width="11.42578125" style="27"/>
    <col min="3073" max="3073" width="4.42578125" style="27" customWidth="1"/>
    <col min="3074" max="3074" width="50.85546875" style="27" customWidth="1"/>
    <col min="3075" max="3075" width="14.42578125" style="27" bestFit="1" customWidth="1"/>
    <col min="3076" max="3076" width="2.7109375" style="27" customWidth="1"/>
    <col min="3077" max="3077" width="21.42578125" style="27" bestFit="1" customWidth="1"/>
    <col min="3078" max="3078" width="15.42578125" style="27" bestFit="1" customWidth="1"/>
    <col min="3079" max="3079" width="17" style="27" bestFit="1" customWidth="1"/>
    <col min="3080" max="3080" width="12.42578125" style="27" bestFit="1" customWidth="1"/>
    <col min="3081" max="3081" width="10.7109375" style="27" bestFit="1" customWidth="1"/>
    <col min="3082" max="3328" width="11.42578125" style="27"/>
    <col min="3329" max="3329" width="4.42578125" style="27" customWidth="1"/>
    <col min="3330" max="3330" width="50.85546875" style="27" customWidth="1"/>
    <col min="3331" max="3331" width="14.42578125" style="27" bestFit="1" customWidth="1"/>
    <col min="3332" max="3332" width="2.7109375" style="27" customWidth="1"/>
    <col min="3333" max="3333" width="21.42578125" style="27" bestFit="1" customWidth="1"/>
    <col min="3334" max="3334" width="15.42578125" style="27" bestFit="1" customWidth="1"/>
    <col min="3335" max="3335" width="17" style="27" bestFit="1" customWidth="1"/>
    <col min="3336" max="3336" width="12.42578125" style="27" bestFit="1" customWidth="1"/>
    <col min="3337" max="3337" width="10.7109375" style="27" bestFit="1" customWidth="1"/>
    <col min="3338" max="3584" width="11.42578125" style="27"/>
    <col min="3585" max="3585" width="4.42578125" style="27" customWidth="1"/>
    <col min="3586" max="3586" width="50.85546875" style="27" customWidth="1"/>
    <col min="3587" max="3587" width="14.42578125" style="27" bestFit="1" customWidth="1"/>
    <col min="3588" max="3588" width="2.7109375" style="27" customWidth="1"/>
    <col min="3589" max="3589" width="21.42578125" style="27" bestFit="1" customWidth="1"/>
    <col min="3590" max="3590" width="15.42578125" style="27" bestFit="1" customWidth="1"/>
    <col min="3591" max="3591" width="17" style="27" bestFit="1" customWidth="1"/>
    <col min="3592" max="3592" width="12.42578125" style="27" bestFit="1" customWidth="1"/>
    <col min="3593" max="3593" width="10.7109375" style="27" bestFit="1" customWidth="1"/>
    <col min="3594" max="3840" width="11.42578125" style="27"/>
    <col min="3841" max="3841" width="4.42578125" style="27" customWidth="1"/>
    <col min="3842" max="3842" width="50.85546875" style="27" customWidth="1"/>
    <col min="3843" max="3843" width="14.42578125" style="27" bestFit="1" customWidth="1"/>
    <col min="3844" max="3844" width="2.7109375" style="27" customWidth="1"/>
    <col min="3845" max="3845" width="21.42578125" style="27" bestFit="1" customWidth="1"/>
    <col min="3846" max="3846" width="15.42578125" style="27" bestFit="1" customWidth="1"/>
    <col min="3847" max="3847" width="17" style="27" bestFit="1" customWidth="1"/>
    <col min="3848" max="3848" width="12.42578125" style="27" bestFit="1" customWidth="1"/>
    <col min="3849" max="3849" width="10.7109375" style="27" bestFit="1" customWidth="1"/>
    <col min="3850" max="4096" width="11.42578125" style="27"/>
    <col min="4097" max="4097" width="4.42578125" style="27" customWidth="1"/>
    <col min="4098" max="4098" width="50.85546875" style="27" customWidth="1"/>
    <col min="4099" max="4099" width="14.42578125" style="27" bestFit="1" customWidth="1"/>
    <col min="4100" max="4100" width="2.7109375" style="27" customWidth="1"/>
    <col min="4101" max="4101" width="21.42578125" style="27" bestFit="1" customWidth="1"/>
    <col min="4102" max="4102" width="15.42578125" style="27" bestFit="1" customWidth="1"/>
    <col min="4103" max="4103" width="17" style="27" bestFit="1" customWidth="1"/>
    <col min="4104" max="4104" width="12.42578125" style="27" bestFit="1" customWidth="1"/>
    <col min="4105" max="4105" width="10.7109375" style="27" bestFit="1" customWidth="1"/>
    <col min="4106" max="4352" width="11.42578125" style="27"/>
    <col min="4353" max="4353" width="4.42578125" style="27" customWidth="1"/>
    <col min="4354" max="4354" width="50.85546875" style="27" customWidth="1"/>
    <col min="4355" max="4355" width="14.42578125" style="27" bestFit="1" customWidth="1"/>
    <col min="4356" max="4356" width="2.7109375" style="27" customWidth="1"/>
    <col min="4357" max="4357" width="21.42578125" style="27" bestFit="1" customWidth="1"/>
    <col min="4358" max="4358" width="15.42578125" style="27" bestFit="1" customWidth="1"/>
    <col min="4359" max="4359" width="17" style="27" bestFit="1" customWidth="1"/>
    <col min="4360" max="4360" width="12.42578125" style="27" bestFit="1" customWidth="1"/>
    <col min="4361" max="4361" width="10.7109375" style="27" bestFit="1" customWidth="1"/>
    <col min="4362" max="4608" width="11.42578125" style="27"/>
    <col min="4609" max="4609" width="4.42578125" style="27" customWidth="1"/>
    <col min="4610" max="4610" width="50.85546875" style="27" customWidth="1"/>
    <col min="4611" max="4611" width="14.42578125" style="27" bestFit="1" customWidth="1"/>
    <col min="4612" max="4612" width="2.7109375" style="27" customWidth="1"/>
    <col min="4613" max="4613" width="21.42578125" style="27" bestFit="1" customWidth="1"/>
    <col min="4614" max="4614" width="15.42578125" style="27" bestFit="1" customWidth="1"/>
    <col min="4615" max="4615" width="17" style="27" bestFit="1" customWidth="1"/>
    <col min="4616" max="4616" width="12.42578125" style="27" bestFit="1" customWidth="1"/>
    <col min="4617" max="4617" width="10.7109375" style="27" bestFit="1" customWidth="1"/>
    <col min="4618" max="4864" width="11.42578125" style="27"/>
    <col min="4865" max="4865" width="4.42578125" style="27" customWidth="1"/>
    <col min="4866" max="4866" width="50.85546875" style="27" customWidth="1"/>
    <col min="4867" max="4867" width="14.42578125" style="27" bestFit="1" customWidth="1"/>
    <col min="4868" max="4868" width="2.7109375" style="27" customWidth="1"/>
    <col min="4869" max="4869" width="21.42578125" style="27" bestFit="1" customWidth="1"/>
    <col min="4870" max="4870" width="15.42578125" style="27" bestFit="1" customWidth="1"/>
    <col min="4871" max="4871" width="17" style="27" bestFit="1" customWidth="1"/>
    <col min="4872" max="4872" width="12.42578125" style="27" bestFit="1" customWidth="1"/>
    <col min="4873" max="4873" width="10.7109375" style="27" bestFit="1" customWidth="1"/>
    <col min="4874" max="5120" width="11.42578125" style="27"/>
    <col min="5121" max="5121" width="4.42578125" style="27" customWidth="1"/>
    <col min="5122" max="5122" width="50.85546875" style="27" customWidth="1"/>
    <col min="5123" max="5123" width="14.42578125" style="27" bestFit="1" customWidth="1"/>
    <col min="5124" max="5124" width="2.7109375" style="27" customWidth="1"/>
    <col min="5125" max="5125" width="21.42578125" style="27" bestFit="1" customWidth="1"/>
    <col min="5126" max="5126" width="15.42578125" style="27" bestFit="1" customWidth="1"/>
    <col min="5127" max="5127" width="17" style="27" bestFit="1" customWidth="1"/>
    <col min="5128" max="5128" width="12.42578125" style="27" bestFit="1" customWidth="1"/>
    <col min="5129" max="5129" width="10.7109375" style="27" bestFit="1" customWidth="1"/>
    <col min="5130" max="5376" width="11.42578125" style="27"/>
    <col min="5377" max="5377" width="4.42578125" style="27" customWidth="1"/>
    <col min="5378" max="5378" width="50.85546875" style="27" customWidth="1"/>
    <col min="5379" max="5379" width="14.42578125" style="27" bestFit="1" customWidth="1"/>
    <col min="5380" max="5380" width="2.7109375" style="27" customWidth="1"/>
    <col min="5381" max="5381" width="21.42578125" style="27" bestFit="1" customWidth="1"/>
    <col min="5382" max="5382" width="15.42578125" style="27" bestFit="1" customWidth="1"/>
    <col min="5383" max="5383" width="17" style="27" bestFit="1" customWidth="1"/>
    <col min="5384" max="5384" width="12.42578125" style="27" bestFit="1" customWidth="1"/>
    <col min="5385" max="5385" width="10.7109375" style="27" bestFit="1" customWidth="1"/>
    <col min="5386" max="5632" width="11.42578125" style="27"/>
    <col min="5633" max="5633" width="4.42578125" style="27" customWidth="1"/>
    <col min="5634" max="5634" width="50.85546875" style="27" customWidth="1"/>
    <col min="5635" max="5635" width="14.42578125" style="27" bestFit="1" customWidth="1"/>
    <col min="5636" max="5636" width="2.7109375" style="27" customWidth="1"/>
    <col min="5637" max="5637" width="21.42578125" style="27" bestFit="1" customWidth="1"/>
    <col min="5638" max="5638" width="15.42578125" style="27" bestFit="1" customWidth="1"/>
    <col min="5639" max="5639" width="17" style="27" bestFit="1" customWidth="1"/>
    <col min="5640" max="5640" width="12.42578125" style="27" bestFit="1" customWidth="1"/>
    <col min="5641" max="5641" width="10.7109375" style="27" bestFit="1" customWidth="1"/>
    <col min="5642" max="5888" width="11.42578125" style="27"/>
    <col min="5889" max="5889" width="4.42578125" style="27" customWidth="1"/>
    <col min="5890" max="5890" width="50.85546875" style="27" customWidth="1"/>
    <col min="5891" max="5891" width="14.42578125" style="27" bestFit="1" customWidth="1"/>
    <col min="5892" max="5892" width="2.7109375" style="27" customWidth="1"/>
    <col min="5893" max="5893" width="21.42578125" style="27" bestFit="1" customWidth="1"/>
    <col min="5894" max="5894" width="15.42578125" style="27" bestFit="1" customWidth="1"/>
    <col min="5895" max="5895" width="17" style="27" bestFit="1" customWidth="1"/>
    <col min="5896" max="5896" width="12.42578125" style="27" bestFit="1" customWidth="1"/>
    <col min="5897" max="5897" width="10.7109375" style="27" bestFit="1" customWidth="1"/>
    <col min="5898" max="6144" width="11.42578125" style="27"/>
    <col min="6145" max="6145" width="4.42578125" style="27" customWidth="1"/>
    <col min="6146" max="6146" width="50.85546875" style="27" customWidth="1"/>
    <col min="6147" max="6147" width="14.42578125" style="27" bestFit="1" customWidth="1"/>
    <col min="6148" max="6148" width="2.7109375" style="27" customWidth="1"/>
    <col min="6149" max="6149" width="21.42578125" style="27" bestFit="1" customWidth="1"/>
    <col min="6150" max="6150" width="15.42578125" style="27" bestFit="1" customWidth="1"/>
    <col min="6151" max="6151" width="17" style="27" bestFit="1" customWidth="1"/>
    <col min="6152" max="6152" width="12.42578125" style="27" bestFit="1" customWidth="1"/>
    <col min="6153" max="6153" width="10.7109375" style="27" bestFit="1" customWidth="1"/>
    <col min="6154" max="6400" width="11.42578125" style="27"/>
    <col min="6401" max="6401" width="4.42578125" style="27" customWidth="1"/>
    <col min="6402" max="6402" width="50.85546875" style="27" customWidth="1"/>
    <col min="6403" max="6403" width="14.42578125" style="27" bestFit="1" customWidth="1"/>
    <col min="6404" max="6404" width="2.7109375" style="27" customWidth="1"/>
    <col min="6405" max="6405" width="21.42578125" style="27" bestFit="1" customWidth="1"/>
    <col min="6406" max="6406" width="15.42578125" style="27" bestFit="1" customWidth="1"/>
    <col min="6407" max="6407" width="17" style="27" bestFit="1" customWidth="1"/>
    <col min="6408" max="6408" width="12.42578125" style="27" bestFit="1" customWidth="1"/>
    <col min="6409" max="6409" width="10.7109375" style="27" bestFit="1" customWidth="1"/>
    <col min="6410" max="6656" width="11.42578125" style="27"/>
    <col min="6657" max="6657" width="4.42578125" style="27" customWidth="1"/>
    <col min="6658" max="6658" width="50.85546875" style="27" customWidth="1"/>
    <col min="6659" max="6659" width="14.42578125" style="27" bestFit="1" customWidth="1"/>
    <col min="6660" max="6660" width="2.7109375" style="27" customWidth="1"/>
    <col min="6661" max="6661" width="21.42578125" style="27" bestFit="1" customWidth="1"/>
    <col min="6662" max="6662" width="15.42578125" style="27" bestFit="1" customWidth="1"/>
    <col min="6663" max="6663" width="17" style="27" bestFit="1" customWidth="1"/>
    <col min="6664" max="6664" width="12.42578125" style="27" bestFit="1" customWidth="1"/>
    <col min="6665" max="6665" width="10.7109375" style="27" bestFit="1" customWidth="1"/>
    <col min="6666" max="6912" width="11.42578125" style="27"/>
    <col min="6913" max="6913" width="4.42578125" style="27" customWidth="1"/>
    <col min="6914" max="6914" width="50.85546875" style="27" customWidth="1"/>
    <col min="6915" max="6915" width="14.42578125" style="27" bestFit="1" customWidth="1"/>
    <col min="6916" max="6916" width="2.7109375" style="27" customWidth="1"/>
    <col min="6917" max="6917" width="21.42578125" style="27" bestFit="1" customWidth="1"/>
    <col min="6918" max="6918" width="15.42578125" style="27" bestFit="1" customWidth="1"/>
    <col min="6919" max="6919" width="17" style="27" bestFit="1" customWidth="1"/>
    <col min="6920" max="6920" width="12.42578125" style="27" bestFit="1" customWidth="1"/>
    <col min="6921" max="6921" width="10.7109375" style="27" bestFit="1" customWidth="1"/>
    <col min="6922" max="7168" width="11.42578125" style="27"/>
    <col min="7169" max="7169" width="4.42578125" style="27" customWidth="1"/>
    <col min="7170" max="7170" width="50.85546875" style="27" customWidth="1"/>
    <col min="7171" max="7171" width="14.42578125" style="27" bestFit="1" customWidth="1"/>
    <col min="7172" max="7172" width="2.7109375" style="27" customWidth="1"/>
    <col min="7173" max="7173" width="21.42578125" style="27" bestFit="1" customWidth="1"/>
    <col min="7174" max="7174" width="15.42578125" style="27" bestFit="1" customWidth="1"/>
    <col min="7175" max="7175" width="17" style="27" bestFit="1" customWidth="1"/>
    <col min="7176" max="7176" width="12.42578125" style="27" bestFit="1" customWidth="1"/>
    <col min="7177" max="7177" width="10.7109375" style="27" bestFit="1" customWidth="1"/>
    <col min="7178" max="7424" width="11.42578125" style="27"/>
    <col min="7425" max="7425" width="4.42578125" style="27" customWidth="1"/>
    <col min="7426" max="7426" width="50.85546875" style="27" customWidth="1"/>
    <col min="7427" max="7427" width="14.42578125" style="27" bestFit="1" customWidth="1"/>
    <col min="7428" max="7428" width="2.7109375" style="27" customWidth="1"/>
    <col min="7429" max="7429" width="21.42578125" style="27" bestFit="1" customWidth="1"/>
    <col min="7430" max="7430" width="15.42578125" style="27" bestFit="1" customWidth="1"/>
    <col min="7431" max="7431" width="17" style="27" bestFit="1" customWidth="1"/>
    <col min="7432" max="7432" width="12.42578125" style="27" bestFit="1" customWidth="1"/>
    <col min="7433" max="7433" width="10.7109375" style="27" bestFit="1" customWidth="1"/>
    <col min="7434" max="7680" width="11.42578125" style="27"/>
    <col min="7681" max="7681" width="4.42578125" style="27" customWidth="1"/>
    <col min="7682" max="7682" width="50.85546875" style="27" customWidth="1"/>
    <col min="7683" max="7683" width="14.42578125" style="27" bestFit="1" customWidth="1"/>
    <col min="7684" max="7684" width="2.7109375" style="27" customWidth="1"/>
    <col min="7685" max="7685" width="21.42578125" style="27" bestFit="1" customWidth="1"/>
    <col min="7686" max="7686" width="15.42578125" style="27" bestFit="1" customWidth="1"/>
    <col min="7687" max="7687" width="17" style="27" bestFit="1" customWidth="1"/>
    <col min="7688" max="7688" width="12.42578125" style="27" bestFit="1" customWidth="1"/>
    <col min="7689" max="7689" width="10.7109375" style="27" bestFit="1" customWidth="1"/>
    <col min="7690" max="7936" width="11.42578125" style="27"/>
    <col min="7937" max="7937" width="4.42578125" style="27" customWidth="1"/>
    <col min="7938" max="7938" width="50.85546875" style="27" customWidth="1"/>
    <col min="7939" max="7939" width="14.42578125" style="27" bestFit="1" customWidth="1"/>
    <col min="7940" max="7940" width="2.7109375" style="27" customWidth="1"/>
    <col min="7941" max="7941" width="21.42578125" style="27" bestFit="1" customWidth="1"/>
    <col min="7942" max="7942" width="15.42578125" style="27" bestFit="1" customWidth="1"/>
    <col min="7943" max="7943" width="17" style="27" bestFit="1" customWidth="1"/>
    <col min="7944" max="7944" width="12.42578125" style="27" bestFit="1" customWidth="1"/>
    <col min="7945" max="7945" width="10.7109375" style="27" bestFit="1" customWidth="1"/>
    <col min="7946" max="8192" width="11.42578125" style="27"/>
    <col min="8193" max="8193" width="4.42578125" style="27" customWidth="1"/>
    <col min="8194" max="8194" width="50.85546875" style="27" customWidth="1"/>
    <col min="8195" max="8195" width="14.42578125" style="27" bestFit="1" customWidth="1"/>
    <col min="8196" max="8196" width="2.7109375" style="27" customWidth="1"/>
    <col min="8197" max="8197" width="21.42578125" style="27" bestFit="1" customWidth="1"/>
    <col min="8198" max="8198" width="15.42578125" style="27" bestFit="1" customWidth="1"/>
    <col min="8199" max="8199" width="17" style="27" bestFit="1" customWidth="1"/>
    <col min="8200" max="8200" width="12.42578125" style="27" bestFit="1" customWidth="1"/>
    <col min="8201" max="8201" width="10.7109375" style="27" bestFit="1" customWidth="1"/>
    <col min="8202" max="8448" width="11.42578125" style="27"/>
    <col min="8449" max="8449" width="4.42578125" style="27" customWidth="1"/>
    <col min="8450" max="8450" width="50.85546875" style="27" customWidth="1"/>
    <col min="8451" max="8451" width="14.42578125" style="27" bestFit="1" customWidth="1"/>
    <col min="8452" max="8452" width="2.7109375" style="27" customWidth="1"/>
    <col min="8453" max="8453" width="21.42578125" style="27" bestFit="1" customWidth="1"/>
    <col min="8454" max="8454" width="15.42578125" style="27" bestFit="1" customWidth="1"/>
    <col min="8455" max="8455" width="17" style="27" bestFit="1" customWidth="1"/>
    <col min="8456" max="8456" width="12.42578125" style="27" bestFit="1" customWidth="1"/>
    <col min="8457" max="8457" width="10.7109375" style="27" bestFit="1" customWidth="1"/>
    <col min="8458" max="8704" width="11.42578125" style="27"/>
    <col min="8705" max="8705" width="4.42578125" style="27" customWidth="1"/>
    <col min="8706" max="8706" width="50.85546875" style="27" customWidth="1"/>
    <col min="8707" max="8707" width="14.42578125" style="27" bestFit="1" customWidth="1"/>
    <col min="8708" max="8708" width="2.7109375" style="27" customWidth="1"/>
    <col min="8709" max="8709" width="21.42578125" style="27" bestFit="1" customWidth="1"/>
    <col min="8710" max="8710" width="15.42578125" style="27" bestFit="1" customWidth="1"/>
    <col min="8711" max="8711" width="17" style="27" bestFit="1" customWidth="1"/>
    <col min="8712" max="8712" width="12.42578125" style="27" bestFit="1" customWidth="1"/>
    <col min="8713" max="8713" width="10.7109375" style="27" bestFit="1" customWidth="1"/>
    <col min="8714" max="8960" width="11.42578125" style="27"/>
    <col min="8961" max="8961" width="4.42578125" style="27" customWidth="1"/>
    <col min="8962" max="8962" width="50.85546875" style="27" customWidth="1"/>
    <col min="8963" max="8963" width="14.42578125" style="27" bestFit="1" customWidth="1"/>
    <col min="8964" max="8964" width="2.7109375" style="27" customWidth="1"/>
    <col min="8965" max="8965" width="21.42578125" style="27" bestFit="1" customWidth="1"/>
    <col min="8966" max="8966" width="15.42578125" style="27" bestFit="1" customWidth="1"/>
    <col min="8967" max="8967" width="17" style="27" bestFit="1" customWidth="1"/>
    <col min="8968" max="8968" width="12.42578125" style="27" bestFit="1" customWidth="1"/>
    <col min="8969" max="8969" width="10.7109375" style="27" bestFit="1" customWidth="1"/>
    <col min="8970" max="9216" width="11.42578125" style="27"/>
    <col min="9217" max="9217" width="4.42578125" style="27" customWidth="1"/>
    <col min="9218" max="9218" width="50.85546875" style="27" customWidth="1"/>
    <col min="9219" max="9219" width="14.42578125" style="27" bestFit="1" customWidth="1"/>
    <col min="9220" max="9220" width="2.7109375" style="27" customWidth="1"/>
    <col min="9221" max="9221" width="21.42578125" style="27" bestFit="1" customWidth="1"/>
    <col min="9222" max="9222" width="15.42578125" style="27" bestFit="1" customWidth="1"/>
    <col min="9223" max="9223" width="17" style="27" bestFit="1" customWidth="1"/>
    <col min="9224" max="9224" width="12.42578125" style="27" bestFit="1" customWidth="1"/>
    <col min="9225" max="9225" width="10.7109375" style="27" bestFit="1" customWidth="1"/>
    <col min="9226" max="9472" width="11.42578125" style="27"/>
    <col min="9473" max="9473" width="4.42578125" style="27" customWidth="1"/>
    <col min="9474" max="9474" width="50.85546875" style="27" customWidth="1"/>
    <col min="9475" max="9475" width="14.42578125" style="27" bestFit="1" customWidth="1"/>
    <col min="9476" max="9476" width="2.7109375" style="27" customWidth="1"/>
    <col min="9477" max="9477" width="21.42578125" style="27" bestFit="1" customWidth="1"/>
    <col min="9478" max="9478" width="15.42578125" style="27" bestFit="1" customWidth="1"/>
    <col min="9479" max="9479" width="17" style="27" bestFit="1" customWidth="1"/>
    <col min="9480" max="9480" width="12.42578125" style="27" bestFit="1" customWidth="1"/>
    <col min="9481" max="9481" width="10.7109375" style="27" bestFit="1" customWidth="1"/>
    <col min="9482" max="9728" width="11.42578125" style="27"/>
    <col min="9729" max="9729" width="4.42578125" style="27" customWidth="1"/>
    <col min="9730" max="9730" width="50.85546875" style="27" customWidth="1"/>
    <col min="9731" max="9731" width="14.42578125" style="27" bestFit="1" customWidth="1"/>
    <col min="9732" max="9732" width="2.7109375" style="27" customWidth="1"/>
    <col min="9733" max="9733" width="21.42578125" style="27" bestFit="1" customWidth="1"/>
    <col min="9734" max="9734" width="15.42578125" style="27" bestFit="1" customWidth="1"/>
    <col min="9735" max="9735" width="17" style="27" bestFit="1" customWidth="1"/>
    <col min="9736" max="9736" width="12.42578125" style="27" bestFit="1" customWidth="1"/>
    <col min="9737" max="9737" width="10.7109375" style="27" bestFit="1" customWidth="1"/>
    <col min="9738" max="9984" width="11.42578125" style="27"/>
    <col min="9985" max="9985" width="4.42578125" style="27" customWidth="1"/>
    <col min="9986" max="9986" width="50.85546875" style="27" customWidth="1"/>
    <col min="9987" max="9987" width="14.42578125" style="27" bestFit="1" customWidth="1"/>
    <col min="9988" max="9988" width="2.7109375" style="27" customWidth="1"/>
    <col min="9989" max="9989" width="21.42578125" style="27" bestFit="1" customWidth="1"/>
    <col min="9990" max="9990" width="15.42578125" style="27" bestFit="1" customWidth="1"/>
    <col min="9991" max="9991" width="17" style="27" bestFit="1" customWidth="1"/>
    <col min="9992" max="9992" width="12.42578125" style="27" bestFit="1" customWidth="1"/>
    <col min="9993" max="9993" width="10.7109375" style="27" bestFit="1" customWidth="1"/>
    <col min="9994" max="10240" width="11.42578125" style="27"/>
    <col min="10241" max="10241" width="4.42578125" style="27" customWidth="1"/>
    <col min="10242" max="10242" width="50.85546875" style="27" customWidth="1"/>
    <col min="10243" max="10243" width="14.42578125" style="27" bestFit="1" customWidth="1"/>
    <col min="10244" max="10244" width="2.7109375" style="27" customWidth="1"/>
    <col min="10245" max="10245" width="21.42578125" style="27" bestFit="1" customWidth="1"/>
    <col min="10246" max="10246" width="15.42578125" style="27" bestFit="1" customWidth="1"/>
    <col min="10247" max="10247" width="17" style="27" bestFit="1" customWidth="1"/>
    <col min="10248" max="10248" width="12.42578125" style="27" bestFit="1" customWidth="1"/>
    <col min="10249" max="10249" width="10.7109375" style="27" bestFit="1" customWidth="1"/>
    <col min="10250" max="10496" width="11.42578125" style="27"/>
    <col min="10497" max="10497" width="4.42578125" style="27" customWidth="1"/>
    <col min="10498" max="10498" width="50.85546875" style="27" customWidth="1"/>
    <col min="10499" max="10499" width="14.42578125" style="27" bestFit="1" customWidth="1"/>
    <col min="10500" max="10500" width="2.7109375" style="27" customWidth="1"/>
    <col min="10501" max="10501" width="21.42578125" style="27" bestFit="1" customWidth="1"/>
    <col min="10502" max="10502" width="15.42578125" style="27" bestFit="1" customWidth="1"/>
    <col min="10503" max="10503" width="17" style="27" bestFit="1" customWidth="1"/>
    <col min="10504" max="10504" width="12.42578125" style="27" bestFit="1" customWidth="1"/>
    <col min="10505" max="10505" width="10.7109375" style="27" bestFit="1" customWidth="1"/>
    <col min="10506" max="10752" width="11.42578125" style="27"/>
    <col min="10753" max="10753" width="4.42578125" style="27" customWidth="1"/>
    <col min="10754" max="10754" width="50.85546875" style="27" customWidth="1"/>
    <col min="10755" max="10755" width="14.42578125" style="27" bestFit="1" customWidth="1"/>
    <col min="10756" max="10756" width="2.7109375" style="27" customWidth="1"/>
    <col min="10757" max="10757" width="21.42578125" style="27" bestFit="1" customWidth="1"/>
    <col min="10758" max="10758" width="15.42578125" style="27" bestFit="1" customWidth="1"/>
    <col min="10759" max="10759" width="17" style="27" bestFit="1" customWidth="1"/>
    <col min="10760" max="10760" width="12.42578125" style="27" bestFit="1" customWidth="1"/>
    <col min="10761" max="10761" width="10.7109375" style="27" bestFit="1" customWidth="1"/>
    <col min="10762" max="11008" width="11.42578125" style="27"/>
    <col min="11009" max="11009" width="4.42578125" style="27" customWidth="1"/>
    <col min="11010" max="11010" width="50.85546875" style="27" customWidth="1"/>
    <col min="11011" max="11011" width="14.42578125" style="27" bestFit="1" customWidth="1"/>
    <col min="11012" max="11012" width="2.7109375" style="27" customWidth="1"/>
    <col min="11013" max="11013" width="21.42578125" style="27" bestFit="1" customWidth="1"/>
    <col min="11014" max="11014" width="15.42578125" style="27" bestFit="1" customWidth="1"/>
    <col min="11015" max="11015" width="17" style="27" bestFit="1" customWidth="1"/>
    <col min="11016" max="11016" width="12.42578125" style="27" bestFit="1" customWidth="1"/>
    <col min="11017" max="11017" width="10.7109375" style="27" bestFit="1" customWidth="1"/>
    <col min="11018" max="11264" width="11.42578125" style="27"/>
    <col min="11265" max="11265" width="4.42578125" style="27" customWidth="1"/>
    <col min="11266" max="11266" width="50.85546875" style="27" customWidth="1"/>
    <col min="11267" max="11267" width="14.42578125" style="27" bestFit="1" customWidth="1"/>
    <col min="11268" max="11268" width="2.7109375" style="27" customWidth="1"/>
    <col min="11269" max="11269" width="21.42578125" style="27" bestFit="1" customWidth="1"/>
    <col min="11270" max="11270" width="15.42578125" style="27" bestFit="1" customWidth="1"/>
    <col min="11271" max="11271" width="17" style="27" bestFit="1" customWidth="1"/>
    <col min="11272" max="11272" width="12.42578125" style="27" bestFit="1" customWidth="1"/>
    <col min="11273" max="11273" width="10.7109375" style="27" bestFit="1" customWidth="1"/>
    <col min="11274" max="11520" width="11.42578125" style="27"/>
    <col min="11521" max="11521" width="4.42578125" style="27" customWidth="1"/>
    <col min="11522" max="11522" width="50.85546875" style="27" customWidth="1"/>
    <col min="11523" max="11523" width="14.42578125" style="27" bestFit="1" customWidth="1"/>
    <col min="11524" max="11524" width="2.7109375" style="27" customWidth="1"/>
    <col min="11525" max="11525" width="21.42578125" style="27" bestFit="1" customWidth="1"/>
    <col min="11526" max="11526" width="15.42578125" style="27" bestFit="1" customWidth="1"/>
    <col min="11527" max="11527" width="17" style="27" bestFit="1" customWidth="1"/>
    <col min="11528" max="11528" width="12.42578125" style="27" bestFit="1" customWidth="1"/>
    <col min="11529" max="11529" width="10.7109375" style="27" bestFit="1" customWidth="1"/>
    <col min="11530" max="11776" width="11.42578125" style="27"/>
    <col min="11777" max="11777" width="4.42578125" style="27" customWidth="1"/>
    <col min="11778" max="11778" width="50.85546875" style="27" customWidth="1"/>
    <col min="11779" max="11779" width="14.42578125" style="27" bestFit="1" customWidth="1"/>
    <col min="11780" max="11780" width="2.7109375" style="27" customWidth="1"/>
    <col min="11781" max="11781" width="21.42578125" style="27" bestFit="1" customWidth="1"/>
    <col min="11782" max="11782" width="15.42578125" style="27" bestFit="1" customWidth="1"/>
    <col min="11783" max="11783" width="17" style="27" bestFit="1" customWidth="1"/>
    <col min="11784" max="11784" width="12.42578125" style="27" bestFit="1" customWidth="1"/>
    <col min="11785" max="11785" width="10.7109375" style="27" bestFit="1" customWidth="1"/>
    <col min="11786" max="12032" width="11.42578125" style="27"/>
    <col min="12033" max="12033" width="4.42578125" style="27" customWidth="1"/>
    <col min="12034" max="12034" width="50.85546875" style="27" customWidth="1"/>
    <col min="12035" max="12035" width="14.42578125" style="27" bestFit="1" customWidth="1"/>
    <col min="12036" max="12036" width="2.7109375" style="27" customWidth="1"/>
    <col min="12037" max="12037" width="21.42578125" style="27" bestFit="1" customWidth="1"/>
    <col min="12038" max="12038" width="15.42578125" style="27" bestFit="1" customWidth="1"/>
    <col min="12039" max="12039" width="17" style="27" bestFit="1" customWidth="1"/>
    <col min="12040" max="12040" width="12.42578125" style="27" bestFit="1" customWidth="1"/>
    <col min="12041" max="12041" width="10.7109375" style="27" bestFit="1" customWidth="1"/>
    <col min="12042" max="12288" width="11.42578125" style="27"/>
    <col min="12289" max="12289" width="4.42578125" style="27" customWidth="1"/>
    <col min="12290" max="12290" width="50.85546875" style="27" customWidth="1"/>
    <col min="12291" max="12291" width="14.42578125" style="27" bestFit="1" customWidth="1"/>
    <col min="12292" max="12292" width="2.7109375" style="27" customWidth="1"/>
    <col min="12293" max="12293" width="21.42578125" style="27" bestFit="1" customWidth="1"/>
    <col min="12294" max="12294" width="15.42578125" style="27" bestFit="1" customWidth="1"/>
    <col min="12295" max="12295" width="17" style="27" bestFit="1" customWidth="1"/>
    <col min="12296" max="12296" width="12.42578125" style="27" bestFit="1" customWidth="1"/>
    <col min="12297" max="12297" width="10.7109375" style="27" bestFit="1" customWidth="1"/>
    <col min="12298" max="12544" width="11.42578125" style="27"/>
    <col min="12545" max="12545" width="4.42578125" style="27" customWidth="1"/>
    <col min="12546" max="12546" width="50.85546875" style="27" customWidth="1"/>
    <col min="12547" max="12547" width="14.42578125" style="27" bestFit="1" customWidth="1"/>
    <col min="12548" max="12548" width="2.7109375" style="27" customWidth="1"/>
    <col min="12549" max="12549" width="21.42578125" style="27" bestFit="1" customWidth="1"/>
    <col min="12550" max="12550" width="15.42578125" style="27" bestFit="1" customWidth="1"/>
    <col min="12551" max="12551" width="17" style="27" bestFit="1" customWidth="1"/>
    <col min="12552" max="12552" width="12.42578125" style="27" bestFit="1" customWidth="1"/>
    <col min="12553" max="12553" width="10.7109375" style="27" bestFit="1" customWidth="1"/>
    <col min="12554" max="12800" width="11.42578125" style="27"/>
    <col min="12801" max="12801" width="4.42578125" style="27" customWidth="1"/>
    <col min="12802" max="12802" width="50.85546875" style="27" customWidth="1"/>
    <col min="12803" max="12803" width="14.42578125" style="27" bestFit="1" customWidth="1"/>
    <col min="12804" max="12804" width="2.7109375" style="27" customWidth="1"/>
    <col min="12805" max="12805" width="21.42578125" style="27" bestFit="1" customWidth="1"/>
    <col min="12806" max="12806" width="15.42578125" style="27" bestFit="1" customWidth="1"/>
    <col min="12807" max="12807" width="17" style="27" bestFit="1" customWidth="1"/>
    <col min="12808" max="12808" width="12.42578125" style="27" bestFit="1" customWidth="1"/>
    <col min="12809" max="12809" width="10.7109375" style="27" bestFit="1" customWidth="1"/>
    <col min="12810" max="13056" width="11.42578125" style="27"/>
    <col min="13057" max="13057" width="4.42578125" style="27" customWidth="1"/>
    <col min="13058" max="13058" width="50.85546875" style="27" customWidth="1"/>
    <col min="13059" max="13059" width="14.42578125" style="27" bestFit="1" customWidth="1"/>
    <col min="13060" max="13060" width="2.7109375" style="27" customWidth="1"/>
    <col min="13061" max="13061" width="21.42578125" style="27" bestFit="1" customWidth="1"/>
    <col min="13062" max="13062" width="15.42578125" style="27" bestFit="1" customWidth="1"/>
    <col min="13063" max="13063" width="17" style="27" bestFit="1" customWidth="1"/>
    <col min="13064" max="13064" width="12.42578125" style="27" bestFit="1" customWidth="1"/>
    <col min="13065" max="13065" width="10.7109375" style="27" bestFit="1" customWidth="1"/>
    <col min="13066" max="13312" width="11.42578125" style="27"/>
    <col min="13313" max="13313" width="4.42578125" style="27" customWidth="1"/>
    <col min="13314" max="13314" width="50.85546875" style="27" customWidth="1"/>
    <col min="13315" max="13315" width="14.42578125" style="27" bestFit="1" customWidth="1"/>
    <col min="13316" max="13316" width="2.7109375" style="27" customWidth="1"/>
    <col min="13317" max="13317" width="21.42578125" style="27" bestFit="1" customWidth="1"/>
    <col min="13318" max="13318" width="15.42578125" style="27" bestFit="1" customWidth="1"/>
    <col min="13319" max="13319" width="17" style="27" bestFit="1" customWidth="1"/>
    <col min="13320" max="13320" width="12.42578125" style="27" bestFit="1" customWidth="1"/>
    <col min="13321" max="13321" width="10.7109375" style="27" bestFit="1" customWidth="1"/>
    <col min="13322" max="13568" width="11.42578125" style="27"/>
    <col min="13569" max="13569" width="4.42578125" style="27" customWidth="1"/>
    <col min="13570" max="13570" width="50.85546875" style="27" customWidth="1"/>
    <col min="13571" max="13571" width="14.42578125" style="27" bestFit="1" customWidth="1"/>
    <col min="13572" max="13572" width="2.7109375" style="27" customWidth="1"/>
    <col min="13573" max="13573" width="21.42578125" style="27" bestFit="1" customWidth="1"/>
    <col min="13574" max="13574" width="15.42578125" style="27" bestFit="1" customWidth="1"/>
    <col min="13575" max="13575" width="17" style="27" bestFit="1" customWidth="1"/>
    <col min="13576" max="13576" width="12.42578125" style="27" bestFit="1" customWidth="1"/>
    <col min="13577" max="13577" width="10.7109375" style="27" bestFit="1" customWidth="1"/>
    <col min="13578" max="13824" width="11.42578125" style="27"/>
    <col min="13825" max="13825" width="4.42578125" style="27" customWidth="1"/>
    <col min="13826" max="13826" width="50.85546875" style="27" customWidth="1"/>
    <col min="13827" max="13827" width="14.42578125" style="27" bestFit="1" customWidth="1"/>
    <col min="13828" max="13828" width="2.7109375" style="27" customWidth="1"/>
    <col min="13829" max="13829" width="21.42578125" style="27" bestFit="1" customWidth="1"/>
    <col min="13830" max="13830" width="15.42578125" style="27" bestFit="1" customWidth="1"/>
    <col min="13831" max="13831" width="17" style="27" bestFit="1" customWidth="1"/>
    <col min="13832" max="13832" width="12.42578125" style="27" bestFit="1" customWidth="1"/>
    <col min="13833" max="13833" width="10.7109375" style="27" bestFit="1" customWidth="1"/>
    <col min="13834" max="14080" width="11.42578125" style="27"/>
    <col min="14081" max="14081" width="4.42578125" style="27" customWidth="1"/>
    <col min="14082" max="14082" width="50.85546875" style="27" customWidth="1"/>
    <col min="14083" max="14083" width="14.42578125" style="27" bestFit="1" customWidth="1"/>
    <col min="14084" max="14084" width="2.7109375" style="27" customWidth="1"/>
    <col min="14085" max="14085" width="21.42578125" style="27" bestFit="1" customWidth="1"/>
    <col min="14086" max="14086" width="15.42578125" style="27" bestFit="1" customWidth="1"/>
    <col min="14087" max="14087" width="17" style="27" bestFit="1" customWidth="1"/>
    <col min="14088" max="14088" width="12.42578125" style="27" bestFit="1" customWidth="1"/>
    <col min="14089" max="14089" width="10.7109375" style="27" bestFit="1" customWidth="1"/>
    <col min="14090" max="14336" width="11.42578125" style="27"/>
    <col min="14337" max="14337" width="4.42578125" style="27" customWidth="1"/>
    <col min="14338" max="14338" width="50.85546875" style="27" customWidth="1"/>
    <col min="14339" max="14339" width="14.42578125" style="27" bestFit="1" customWidth="1"/>
    <col min="14340" max="14340" width="2.7109375" style="27" customWidth="1"/>
    <col min="14341" max="14341" width="21.42578125" style="27" bestFit="1" customWidth="1"/>
    <col min="14342" max="14342" width="15.42578125" style="27" bestFit="1" customWidth="1"/>
    <col min="14343" max="14343" width="17" style="27" bestFit="1" customWidth="1"/>
    <col min="14344" max="14344" width="12.42578125" style="27" bestFit="1" customWidth="1"/>
    <col min="14345" max="14345" width="10.7109375" style="27" bestFit="1" customWidth="1"/>
    <col min="14346" max="14592" width="11.42578125" style="27"/>
    <col min="14593" max="14593" width="4.42578125" style="27" customWidth="1"/>
    <col min="14594" max="14594" width="50.85546875" style="27" customWidth="1"/>
    <col min="14595" max="14595" width="14.42578125" style="27" bestFit="1" customWidth="1"/>
    <col min="14596" max="14596" width="2.7109375" style="27" customWidth="1"/>
    <col min="14597" max="14597" width="21.42578125" style="27" bestFit="1" customWidth="1"/>
    <col min="14598" max="14598" width="15.42578125" style="27" bestFit="1" customWidth="1"/>
    <col min="14599" max="14599" width="17" style="27" bestFit="1" customWidth="1"/>
    <col min="14600" max="14600" width="12.42578125" style="27" bestFit="1" customWidth="1"/>
    <col min="14601" max="14601" width="10.7109375" style="27" bestFit="1" customWidth="1"/>
    <col min="14602" max="14848" width="11.42578125" style="27"/>
    <col min="14849" max="14849" width="4.42578125" style="27" customWidth="1"/>
    <col min="14850" max="14850" width="50.85546875" style="27" customWidth="1"/>
    <col min="14851" max="14851" width="14.42578125" style="27" bestFit="1" customWidth="1"/>
    <col min="14852" max="14852" width="2.7109375" style="27" customWidth="1"/>
    <col min="14853" max="14853" width="21.42578125" style="27" bestFit="1" customWidth="1"/>
    <col min="14854" max="14854" width="15.42578125" style="27" bestFit="1" customWidth="1"/>
    <col min="14855" max="14855" width="17" style="27" bestFit="1" customWidth="1"/>
    <col min="14856" max="14856" width="12.42578125" style="27" bestFit="1" customWidth="1"/>
    <col min="14857" max="14857" width="10.7109375" style="27" bestFit="1" customWidth="1"/>
    <col min="14858" max="15104" width="11.42578125" style="27"/>
    <col min="15105" max="15105" width="4.42578125" style="27" customWidth="1"/>
    <col min="15106" max="15106" width="50.85546875" style="27" customWidth="1"/>
    <col min="15107" max="15107" width="14.42578125" style="27" bestFit="1" customWidth="1"/>
    <col min="15108" max="15108" width="2.7109375" style="27" customWidth="1"/>
    <col min="15109" max="15109" width="21.42578125" style="27" bestFit="1" customWidth="1"/>
    <col min="15110" max="15110" width="15.42578125" style="27" bestFit="1" customWidth="1"/>
    <col min="15111" max="15111" width="17" style="27" bestFit="1" customWidth="1"/>
    <col min="15112" max="15112" width="12.42578125" style="27" bestFit="1" customWidth="1"/>
    <col min="15113" max="15113" width="10.7109375" style="27" bestFit="1" customWidth="1"/>
    <col min="15114" max="15360" width="11.42578125" style="27"/>
    <col min="15361" max="15361" width="4.42578125" style="27" customWidth="1"/>
    <col min="15362" max="15362" width="50.85546875" style="27" customWidth="1"/>
    <col min="15363" max="15363" width="14.42578125" style="27" bestFit="1" customWidth="1"/>
    <col min="15364" max="15364" width="2.7109375" style="27" customWidth="1"/>
    <col min="15365" max="15365" width="21.42578125" style="27" bestFit="1" customWidth="1"/>
    <col min="15366" max="15366" width="15.42578125" style="27" bestFit="1" customWidth="1"/>
    <col min="15367" max="15367" width="17" style="27" bestFit="1" customWidth="1"/>
    <col min="15368" max="15368" width="12.42578125" style="27" bestFit="1" customWidth="1"/>
    <col min="15369" max="15369" width="10.7109375" style="27" bestFit="1" customWidth="1"/>
    <col min="15370" max="15616" width="11.42578125" style="27"/>
    <col min="15617" max="15617" width="4.42578125" style="27" customWidth="1"/>
    <col min="15618" max="15618" width="50.85546875" style="27" customWidth="1"/>
    <col min="15619" max="15619" width="14.42578125" style="27" bestFit="1" customWidth="1"/>
    <col min="15620" max="15620" width="2.7109375" style="27" customWidth="1"/>
    <col min="15621" max="15621" width="21.42578125" style="27" bestFit="1" customWidth="1"/>
    <col min="15622" max="15622" width="15.42578125" style="27" bestFit="1" customWidth="1"/>
    <col min="15623" max="15623" width="17" style="27" bestFit="1" customWidth="1"/>
    <col min="15624" max="15624" width="12.42578125" style="27" bestFit="1" customWidth="1"/>
    <col min="15625" max="15625" width="10.7109375" style="27" bestFit="1" customWidth="1"/>
    <col min="15626" max="15872" width="11.42578125" style="27"/>
    <col min="15873" max="15873" width="4.42578125" style="27" customWidth="1"/>
    <col min="15874" max="15874" width="50.85546875" style="27" customWidth="1"/>
    <col min="15875" max="15875" width="14.42578125" style="27" bestFit="1" customWidth="1"/>
    <col min="15876" max="15876" width="2.7109375" style="27" customWidth="1"/>
    <col min="15877" max="15877" width="21.42578125" style="27" bestFit="1" customWidth="1"/>
    <col min="15878" max="15878" width="15.42578125" style="27" bestFit="1" customWidth="1"/>
    <col min="15879" max="15879" width="17" style="27" bestFit="1" customWidth="1"/>
    <col min="15880" max="15880" width="12.42578125" style="27" bestFit="1" customWidth="1"/>
    <col min="15881" max="15881" width="10.7109375" style="27" bestFit="1" customWidth="1"/>
    <col min="15882" max="16128" width="11.42578125" style="27"/>
    <col min="16129" max="16129" width="4.42578125" style="27" customWidth="1"/>
    <col min="16130" max="16130" width="50.85546875" style="27" customWidth="1"/>
    <col min="16131" max="16131" width="14.42578125" style="27" bestFit="1" customWidth="1"/>
    <col min="16132" max="16132" width="2.7109375" style="27" customWidth="1"/>
    <col min="16133" max="16133" width="21.42578125" style="27" bestFit="1" customWidth="1"/>
    <col min="16134" max="16134" width="15.42578125" style="27" bestFit="1" customWidth="1"/>
    <col min="16135" max="16135" width="17" style="27" bestFit="1" customWidth="1"/>
    <col min="16136" max="16136" width="12.42578125" style="27" bestFit="1" customWidth="1"/>
    <col min="16137" max="16137" width="10.7109375" style="27" bestFit="1" customWidth="1"/>
    <col min="16138" max="16384" width="11.42578125" style="27"/>
  </cols>
  <sheetData>
    <row r="1" spans="1:8" x14ac:dyDescent="0.25">
      <c r="A1" s="63"/>
      <c r="B1" s="18" t="s">
        <v>342</v>
      </c>
      <c r="C1" s="64"/>
      <c r="D1" s="64"/>
      <c r="E1" s="64"/>
    </row>
    <row r="2" spans="1:8" x14ac:dyDescent="0.25">
      <c r="B2" s="27" t="s">
        <v>327</v>
      </c>
      <c r="C2" s="64"/>
      <c r="D2" s="64"/>
      <c r="E2" s="64"/>
    </row>
    <row r="3" spans="1:8" x14ac:dyDescent="0.25">
      <c r="C3" s="64"/>
      <c r="D3" s="64"/>
      <c r="E3" s="64"/>
    </row>
    <row r="4" spans="1:8" ht="28.5" customHeight="1" x14ac:dyDescent="0.25">
      <c r="C4" s="64"/>
      <c r="D4" s="64"/>
      <c r="E4" s="64"/>
    </row>
    <row r="5" spans="1:8" x14ac:dyDescent="0.25">
      <c r="B5" s="27" t="s">
        <v>57</v>
      </c>
      <c r="C5" s="67"/>
      <c r="D5" s="67"/>
      <c r="E5" s="67">
        <f>+'Edo. Res. Con.-Fis'!B51</f>
        <v>-162986.22534752637</v>
      </c>
      <c r="G5" s="31"/>
    </row>
    <row r="6" spans="1:8" x14ac:dyDescent="0.25">
      <c r="C6" s="67"/>
      <c r="D6" s="67"/>
      <c r="E6" s="67"/>
      <c r="F6" s="32"/>
    </row>
    <row r="7" spans="1:8" x14ac:dyDescent="0.25">
      <c r="C7" s="67"/>
      <c r="D7" s="67"/>
      <c r="E7" s="67"/>
      <c r="F7" s="32"/>
    </row>
    <row r="8" spans="1:8" x14ac:dyDescent="0.25">
      <c r="C8" s="67"/>
      <c r="D8" s="67"/>
      <c r="E8" s="67"/>
      <c r="F8" s="32"/>
    </row>
    <row r="9" spans="1:8" x14ac:dyDescent="0.25">
      <c r="A9" s="25" t="s">
        <v>29</v>
      </c>
      <c r="B9" s="65" t="s">
        <v>58</v>
      </c>
      <c r="C9" s="67"/>
      <c r="D9" s="67"/>
      <c r="E9" s="67"/>
      <c r="F9" s="32"/>
    </row>
    <row r="10" spans="1:8" x14ac:dyDescent="0.25">
      <c r="B10" s="27" t="s">
        <v>320</v>
      </c>
      <c r="C10" s="67">
        <f>+'Edo. Res. Con.-Fis'!C17</f>
        <v>0</v>
      </c>
      <c r="D10" s="67"/>
      <c r="E10" s="67"/>
      <c r="G10" s="31"/>
      <c r="H10" s="32"/>
    </row>
    <row r="11" spans="1:8" x14ac:dyDescent="0.25">
      <c r="B11" s="27" t="s">
        <v>9</v>
      </c>
      <c r="C11" s="66">
        <f>+'Ing. Con-Fis.'!E16</f>
        <v>0</v>
      </c>
      <c r="D11" s="67"/>
      <c r="E11" s="66">
        <f>+SUM(C10:C11)</f>
        <v>0</v>
      </c>
      <c r="H11" s="31"/>
    </row>
    <row r="12" spans="1:8" x14ac:dyDescent="0.25">
      <c r="C12" s="108"/>
      <c r="D12" s="67"/>
      <c r="E12" s="108"/>
    </row>
    <row r="13" spans="1:8" x14ac:dyDescent="0.25">
      <c r="A13" s="25" t="s">
        <v>59</v>
      </c>
      <c r="B13" s="65" t="s">
        <v>60</v>
      </c>
      <c r="C13" s="67"/>
      <c r="D13" s="67"/>
      <c r="E13" s="67"/>
    </row>
    <row r="14" spans="1:8" x14ac:dyDescent="0.25">
      <c r="B14" s="27" t="s">
        <v>61</v>
      </c>
      <c r="C14" s="67">
        <f>+'Edo. Res. Con.-Fis'!B30</f>
        <v>227916.96599999999</v>
      </c>
      <c r="D14" s="67"/>
      <c r="E14" s="67"/>
      <c r="G14" s="31"/>
    </row>
    <row r="15" spans="1:8" x14ac:dyDescent="0.25">
      <c r="B15" s="27" t="s">
        <v>333</v>
      </c>
      <c r="C15" s="67">
        <v>0</v>
      </c>
      <c r="D15" s="67"/>
      <c r="E15" s="67"/>
      <c r="F15" s="31"/>
      <c r="G15" s="31"/>
    </row>
    <row r="16" spans="1:8" x14ac:dyDescent="0.25">
      <c r="B16" s="27" t="s">
        <v>131</v>
      </c>
      <c r="C16" s="67">
        <f>+'Sueldos ND'!F23</f>
        <v>3353.9195</v>
      </c>
      <c r="D16" s="67"/>
      <c r="E16" s="67"/>
      <c r="F16" s="31"/>
      <c r="G16" s="31"/>
    </row>
    <row r="17" spans="1:9" x14ac:dyDescent="0.25">
      <c r="B17" s="27" t="s">
        <v>62</v>
      </c>
      <c r="C17" s="67">
        <f>+'Edo. Res. Con.-Fis'!B38+'Edo. Res. Con.-Fis'!B39</f>
        <v>283303.13534752588</v>
      </c>
      <c r="D17" s="67"/>
      <c r="E17" s="67"/>
    </row>
    <row r="18" spans="1:9" x14ac:dyDescent="0.25">
      <c r="B18" s="27" t="s">
        <v>16</v>
      </c>
      <c r="C18" s="67">
        <v>0</v>
      </c>
      <c r="D18" s="67"/>
      <c r="E18" s="67"/>
    </row>
    <row r="19" spans="1:9" hidden="1" x14ac:dyDescent="0.25">
      <c r="B19" s="27" t="s">
        <v>63</v>
      </c>
      <c r="C19" s="67">
        <v>0</v>
      </c>
      <c r="D19" s="67"/>
      <c r="E19" s="67"/>
    </row>
    <row r="20" spans="1:9" x14ac:dyDescent="0.25">
      <c r="B20" s="27" t="s">
        <v>15</v>
      </c>
      <c r="C20" s="66">
        <f>'Edo. Res. Con.-Fis'!B31</f>
        <v>2880212.28</v>
      </c>
      <c r="D20" s="67"/>
      <c r="E20" s="67">
        <f>SUM(C14:C20)</f>
        <v>3394786.3008475257</v>
      </c>
      <c r="G20" s="31"/>
      <c r="I20" s="31"/>
    </row>
    <row r="21" spans="1:9" x14ac:dyDescent="0.25">
      <c r="C21" s="67"/>
      <c r="D21" s="67"/>
      <c r="E21" s="67"/>
      <c r="I21" s="68"/>
    </row>
    <row r="22" spans="1:9" x14ac:dyDescent="0.25">
      <c r="A22" s="25" t="s">
        <v>32</v>
      </c>
      <c r="B22" s="65" t="s">
        <v>64</v>
      </c>
      <c r="C22" s="67"/>
      <c r="D22" s="67"/>
      <c r="E22" s="67"/>
    </row>
    <row r="23" spans="1:9" x14ac:dyDescent="0.25">
      <c r="B23" s="69" t="s">
        <v>321</v>
      </c>
      <c r="C23" s="123">
        <f>+'Edo. Res. Con.-Fis'!B11</f>
        <v>0</v>
      </c>
      <c r="D23" s="67"/>
      <c r="E23" s="67"/>
    </row>
    <row r="24" spans="1:9" x14ac:dyDescent="0.25">
      <c r="B24" s="27" t="s">
        <v>65</v>
      </c>
      <c r="C24" s="66">
        <v>0</v>
      </c>
      <c r="D24" s="67"/>
      <c r="E24" s="66">
        <f>+SUM(C23:C24)</f>
        <v>0</v>
      </c>
      <c r="F24" s="32"/>
      <c r="G24" s="31"/>
      <c r="I24" s="32"/>
    </row>
    <row r="25" spans="1:9" x14ac:dyDescent="0.25">
      <c r="C25" s="67"/>
      <c r="D25" s="67"/>
      <c r="E25" s="67"/>
    </row>
    <row r="26" spans="1:9" x14ac:dyDescent="0.25">
      <c r="A26" s="25" t="s">
        <v>32</v>
      </c>
      <c r="B26" s="65" t="s">
        <v>66</v>
      </c>
      <c r="C26" s="67"/>
      <c r="D26" s="67"/>
      <c r="E26" s="67"/>
    </row>
    <row r="27" spans="1:9" x14ac:dyDescent="0.25">
      <c r="B27" s="65" t="s">
        <v>12</v>
      </c>
      <c r="C27" s="67">
        <v>0</v>
      </c>
      <c r="D27" s="67"/>
      <c r="E27" s="67"/>
      <c r="G27" s="70"/>
    </row>
    <row r="28" spans="1:9" x14ac:dyDescent="0.25">
      <c r="B28" s="27" t="s">
        <v>17</v>
      </c>
      <c r="C28" s="124">
        <v>0</v>
      </c>
      <c r="D28" s="67"/>
      <c r="E28" s="67"/>
      <c r="G28" s="70"/>
    </row>
    <row r="29" spans="1:9" x14ac:dyDescent="0.25">
      <c r="B29" s="27" t="s">
        <v>67</v>
      </c>
      <c r="C29" s="67">
        <f>'Edo. Res. Con.-Fis'!C34</f>
        <v>261861.10867110002</v>
      </c>
      <c r="D29" s="67"/>
      <c r="E29" s="67"/>
    </row>
    <row r="30" spans="1:9" x14ac:dyDescent="0.25">
      <c r="B30" s="27" t="s">
        <v>324</v>
      </c>
      <c r="C30" s="67">
        <f>+'Edo. Res. Con.-Fis'!C37</f>
        <v>0</v>
      </c>
      <c r="D30" s="67"/>
      <c r="E30" s="67"/>
    </row>
    <row r="31" spans="1:9" x14ac:dyDescent="0.25">
      <c r="B31" s="27" t="s">
        <v>19</v>
      </c>
      <c r="C31" s="66">
        <f>+'Dec. Con-Fis.'!C19</f>
        <v>133553.69385364148</v>
      </c>
      <c r="D31" s="67"/>
      <c r="E31" s="66">
        <f>SUM(C27:C31)</f>
        <v>395414.80252474151</v>
      </c>
      <c r="F31" s="32"/>
      <c r="G31" s="32"/>
    </row>
    <row r="32" spans="1:9" x14ac:dyDescent="0.25">
      <c r="C32" s="67"/>
      <c r="D32" s="67"/>
      <c r="E32" s="67"/>
    </row>
    <row r="33" spans="1:12" x14ac:dyDescent="0.25">
      <c r="C33" s="67"/>
      <c r="D33" s="67"/>
      <c r="E33" s="67"/>
    </row>
    <row r="34" spans="1:12" x14ac:dyDescent="0.25">
      <c r="B34" s="27" t="s">
        <v>68</v>
      </c>
      <c r="C34" s="67"/>
      <c r="D34" s="67"/>
      <c r="E34" s="67">
        <f>E5+E11+E20-E24-E31</f>
        <v>2836385.2729752576</v>
      </c>
      <c r="F34" s="32"/>
    </row>
    <row r="35" spans="1:12" x14ac:dyDescent="0.25">
      <c r="C35" s="67"/>
      <c r="D35" s="67"/>
      <c r="E35" s="67"/>
      <c r="H35" s="302"/>
    </row>
    <row r="36" spans="1:12" x14ac:dyDescent="0.25">
      <c r="A36" s="25" t="s">
        <v>32</v>
      </c>
      <c r="B36" s="27" t="s">
        <v>154</v>
      </c>
      <c r="C36" s="67"/>
      <c r="D36" s="67"/>
      <c r="E36" s="67">
        <f>+'Edo. Res. Con.-Fis'!C44</f>
        <v>0</v>
      </c>
    </row>
    <row r="37" spans="1:12" x14ac:dyDescent="0.25">
      <c r="C37" s="67"/>
      <c r="D37" s="67"/>
      <c r="E37" s="107"/>
    </row>
    <row r="38" spans="1:12" ht="13.5" thickBot="1" x14ac:dyDescent="0.3">
      <c r="B38" s="26" t="s">
        <v>69</v>
      </c>
      <c r="C38" s="67"/>
      <c r="D38" s="67"/>
      <c r="E38" s="109">
        <f>E34-E36</f>
        <v>2836385.2729752576</v>
      </c>
      <c r="F38" s="32"/>
      <c r="G38" s="71"/>
      <c r="H38" s="31"/>
      <c r="I38" s="31"/>
      <c r="J38" s="31"/>
      <c r="K38" s="31"/>
      <c r="L38" s="32"/>
    </row>
    <row r="39" spans="1:12" ht="13.5" thickTop="1" x14ac:dyDescent="0.25">
      <c r="C39" s="64"/>
      <c r="D39" s="64"/>
      <c r="E39" s="64">
        <f>+E38-'Edo. Res. Con.-Fis'!C42</f>
        <v>0</v>
      </c>
      <c r="G39" s="32"/>
    </row>
    <row r="40" spans="1:12" x14ac:dyDescent="0.25">
      <c r="C40" s="64"/>
      <c r="D40" s="64"/>
      <c r="E40" s="64"/>
      <c r="F40" s="32"/>
      <c r="I40" s="31"/>
      <c r="J40" s="31"/>
    </row>
    <row r="41" spans="1:12" x14ac:dyDescent="0.25">
      <c r="C41" s="31"/>
      <c r="E41" s="71"/>
    </row>
    <row r="42" spans="1:12" x14ac:dyDescent="0.25">
      <c r="C42" s="31"/>
      <c r="G42" s="32"/>
    </row>
    <row r="43" spans="1:12" x14ac:dyDescent="0.25">
      <c r="E43" s="71"/>
      <c r="G43" s="32"/>
    </row>
    <row r="45" spans="1:12" x14ac:dyDescent="0.25">
      <c r="G45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6">
    <tabColor theme="5"/>
  </sheetPr>
  <dimension ref="A1:I24"/>
  <sheetViews>
    <sheetView topLeftCell="A3" zoomScaleNormal="100" workbookViewId="0">
      <selection activeCell="E23" sqref="E23"/>
    </sheetView>
  </sheetViews>
  <sheetFormatPr baseColWidth="10" defaultRowHeight="15" x14ac:dyDescent="0.25"/>
  <cols>
    <col min="1" max="1" width="4.85546875" style="21" customWidth="1"/>
    <col min="2" max="2" width="43.140625" style="19" customWidth="1"/>
    <col min="3" max="3" width="13.7109375" style="19" bestFit="1" customWidth="1"/>
    <col min="4" max="4" width="6.140625" style="19" customWidth="1"/>
    <col min="5" max="5" width="19.140625" style="19" customWidth="1"/>
    <col min="6" max="6" width="16.85546875" style="19" bestFit="1" customWidth="1"/>
    <col min="7" max="7" width="15.5703125" style="19" bestFit="1" customWidth="1"/>
    <col min="8" max="8" width="10.85546875" style="19"/>
    <col min="9" max="9" width="17.28515625" style="19" bestFit="1" customWidth="1"/>
    <col min="10" max="252" width="10.85546875" style="19"/>
    <col min="253" max="253" width="7" style="19" customWidth="1"/>
    <col min="254" max="254" width="43.140625" style="19" customWidth="1"/>
    <col min="255" max="255" width="13.7109375" style="19" bestFit="1" customWidth="1"/>
    <col min="256" max="256" width="6.140625" style="19" customWidth="1"/>
    <col min="257" max="257" width="19.140625" style="19" customWidth="1"/>
    <col min="258" max="258" width="16.85546875" style="19" bestFit="1" customWidth="1"/>
    <col min="259" max="259" width="15.5703125" style="19" bestFit="1" customWidth="1"/>
    <col min="260" max="260" width="17.140625" style="19" bestFit="1" customWidth="1"/>
    <col min="261" max="261" width="12.42578125" style="19" bestFit="1" customWidth="1"/>
    <col min="262" max="262" width="14.85546875" style="19" bestFit="1" customWidth="1"/>
    <col min="263" max="263" width="12.7109375" style="19" bestFit="1" customWidth="1"/>
    <col min="264" max="508" width="10.85546875" style="19"/>
    <col min="509" max="509" width="7" style="19" customWidth="1"/>
    <col min="510" max="510" width="43.140625" style="19" customWidth="1"/>
    <col min="511" max="511" width="13.7109375" style="19" bestFit="1" customWidth="1"/>
    <col min="512" max="512" width="6.140625" style="19" customWidth="1"/>
    <col min="513" max="513" width="19.140625" style="19" customWidth="1"/>
    <col min="514" max="514" width="16.85546875" style="19" bestFit="1" customWidth="1"/>
    <col min="515" max="515" width="15.5703125" style="19" bestFit="1" customWidth="1"/>
    <col min="516" max="516" width="17.140625" style="19" bestFit="1" customWidth="1"/>
    <col min="517" max="517" width="12.42578125" style="19" bestFit="1" customWidth="1"/>
    <col min="518" max="518" width="14.85546875" style="19" bestFit="1" customWidth="1"/>
    <col min="519" max="519" width="12.7109375" style="19" bestFit="1" customWidth="1"/>
    <col min="520" max="764" width="10.85546875" style="19"/>
    <col min="765" max="765" width="7" style="19" customWidth="1"/>
    <col min="766" max="766" width="43.140625" style="19" customWidth="1"/>
    <col min="767" max="767" width="13.7109375" style="19" bestFit="1" customWidth="1"/>
    <col min="768" max="768" width="6.140625" style="19" customWidth="1"/>
    <col min="769" max="769" width="19.140625" style="19" customWidth="1"/>
    <col min="770" max="770" width="16.85546875" style="19" bestFit="1" customWidth="1"/>
    <col min="771" max="771" width="15.5703125" style="19" bestFit="1" customWidth="1"/>
    <col min="772" max="772" width="17.140625" style="19" bestFit="1" customWidth="1"/>
    <col min="773" max="773" width="12.42578125" style="19" bestFit="1" customWidth="1"/>
    <col min="774" max="774" width="14.85546875" style="19" bestFit="1" customWidth="1"/>
    <col min="775" max="775" width="12.7109375" style="19" bestFit="1" customWidth="1"/>
    <col min="776" max="1020" width="10.85546875" style="19"/>
    <col min="1021" max="1021" width="7" style="19" customWidth="1"/>
    <col min="1022" max="1022" width="43.140625" style="19" customWidth="1"/>
    <col min="1023" max="1023" width="13.7109375" style="19" bestFit="1" customWidth="1"/>
    <col min="1024" max="1024" width="6.140625" style="19" customWidth="1"/>
    <col min="1025" max="1025" width="19.140625" style="19" customWidth="1"/>
    <col min="1026" max="1026" width="16.85546875" style="19" bestFit="1" customWidth="1"/>
    <col min="1027" max="1027" width="15.5703125" style="19" bestFit="1" customWidth="1"/>
    <col min="1028" max="1028" width="17.140625" style="19" bestFit="1" customWidth="1"/>
    <col min="1029" max="1029" width="12.42578125" style="19" bestFit="1" customWidth="1"/>
    <col min="1030" max="1030" width="14.85546875" style="19" bestFit="1" customWidth="1"/>
    <col min="1031" max="1031" width="12.7109375" style="19" bestFit="1" customWidth="1"/>
    <col min="1032" max="1276" width="10.85546875" style="19"/>
    <col min="1277" max="1277" width="7" style="19" customWidth="1"/>
    <col min="1278" max="1278" width="43.140625" style="19" customWidth="1"/>
    <col min="1279" max="1279" width="13.7109375" style="19" bestFit="1" customWidth="1"/>
    <col min="1280" max="1280" width="6.140625" style="19" customWidth="1"/>
    <col min="1281" max="1281" width="19.140625" style="19" customWidth="1"/>
    <col min="1282" max="1282" width="16.85546875" style="19" bestFit="1" customWidth="1"/>
    <col min="1283" max="1283" width="15.5703125" style="19" bestFit="1" customWidth="1"/>
    <col min="1284" max="1284" width="17.140625" style="19" bestFit="1" customWidth="1"/>
    <col min="1285" max="1285" width="12.42578125" style="19" bestFit="1" customWidth="1"/>
    <col min="1286" max="1286" width="14.85546875" style="19" bestFit="1" customWidth="1"/>
    <col min="1287" max="1287" width="12.7109375" style="19" bestFit="1" customWidth="1"/>
    <col min="1288" max="1532" width="10.85546875" style="19"/>
    <col min="1533" max="1533" width="7" style="19" customWidth="1"/>
    <col min="1534" max="1534" width="43.140625" style="19" customWidth="1"/>
    <col min="1535" max="1535" width="13.7109375" style="19" bestFit="1" customWidth="1"/>
    <col min="1536" max="1536" width="6.140625" style="19" customWidth="1"/>
    <col min="1537" max="1537" width="19.140625" style="19" customWidth="1"/>
    <col min="1538" max="1538" width="16.85546875" style="19" bestFit="1" customWidth="1"/>
    <col min="1539" max="1539" width="15.5703125" style="19" bestFit="1" customWidth="1"/>
    <col min="1540" max="1540" width="17.140625" style="19" bestFit="1" customWidth="1"/>
    <col min="1541" max="1541" width="12.42578125" style="19" bestFit="1" customWidth="1"/>
    <col min="1542" max="1542" width="14.85546875" style="19" bestFit="1" customWidth="1"/>
    <col min="1543" max="1543" width="12.7109375" style="19" bestFit="1" customWidth="1"/>
    <col min="1544" max="1788" width="10.85546875" style="19"/>
    <col min="1789" max="1789" width="7" style="19" customWidth="1"/>
    <col min="1790" max="1790" width="43.140625" style="19" customWidth="1"/>
    <col min="1791" max="1791" width="13.7109375" style="19" bestFit="1" customWidth="1"/>
    <col min="1792" max="1792" width="6.140625" style="19" customWidth="1"/>
    <col min="1793" max="1793" width="19.140625" style="19" customWidth="1"/>
    <col min="1794" max="1794" width="16.85546875" style="19" bestFit="1" customWidth="1"/>
    <col min="1795" max="1795" width="15.5703125" style="19" bestFit="1" customWidth="1"/>
    <col min="1796" max="1796" width="17.140625" style="19" bestFit="1" customWidth="1"/>
    <col min="1797" max="1797" width="12.42578125" style="19" bestFit="1" customWidth="1"/>
    <col min="1798" max="1798" width="14.85546875" style="19" bestFit="1" customWidth="1"/>
    <col min="1799" max="1799" width="12.7109375" style="19" bestFit="1" customWidth="1"/>
    <col min="1800" max="2044" width="10.85546875" style="19"/>
    <col min="2045" max="2045" width="7" style="19" customWidth="1"/>
    <col min="2046" max="2046" width="43.140625" style="19" customWidth="1"/>
    <col min="2047" max="2047" width="13.7109375" style="19" bestFit="1" customWidth="1"/>
    <col min="2048" max="2048" width="6.140625" style="19" customWidth="1"/>
    <col min="2049" max="2049" width="19.140625" style="19" customWidth="1"/>
    <col min="2050" max="2050" width="16.85546875" style="19" bestFit="1" customWidth="1"/>
    <col min="2051" max="2051" width="15.5703125" style="19" bestFit="1" customWidth="1"/>
    <col min="2052" max="2052" width="17.140625" style="19" bestFit="1" customWidth="1"/>
    <col min="2053" max="2053" width="12.42578125" style="19" bestFit="1" customWidth="1"/>
    <col min="2054" max="2054" width="14.85546875" style="19" bestFit="1" customWidth="1"/>
    <col min="2055" max="2055" width="12.7109375" style="19" bestFit="1" customWidth="1"/>
    <col min="2056" max="2300" width="10.85546875" style="19"/>
    <col min="2301" max="2301" width="7" style="19" customWidth="1"/>
    <col min="2302" max="2302" width="43.140625" style="19" customWidth="1"/>
    <col min="2303" max="2303" width="13.7109375" style="19" bestFit="1" customWidth="1"/>
    <col min="2304" max="2304" width="6.140625" style="19" customWidth="1"/>
    <col min="2305" max="2305" width="19.140625" style="19" customWidth="1"/>
    <col min="2306" max="2306" width="16.85546875" style="19" bestFit="1" customWidth="1"/>
    <col min="2307" max="2307" width="15.5703125" style="19" bestFit="1" customWidth="1"/>
    <col min="2308" max="2308" width="17.140625" style="19" bestFit="1" customWidth="1"/>
    <col min="2309" max="2309" width="12.42578125" style="19" bestFit="1" customWidth="1"/>
    <col min="2310" max="2310" width="14.85546875" style="19" bestFit="1" customWidth="1"/>
    <col min="2311" max="2311" width="12.7109375" style="19" bestFit="1" customWidth="1"/>
    <col min="2312" max="2556" width="10.85546875" style="19"/>
    <col min="2557" max="2557" width="7" style="19" customWidth="1"/>
    <col min="2558" max="2558" width="43.140625" style="19" customWidth="1"/>
    <col min="2559" max="2559" width="13.7109375" style="19" bestFit="1" customWidth="1"/>
    <col min="2560" max="2560" width="6.140625" style="19" customWidth="1"/>
    <col min="2561" max="2561" width="19.140625" style="19" customWidth="1"/>
    <col min="2562" max="2562" width="16.85546875" style="19" bestFit="1" customWidth="1"/>
    <col min="2563" max="2563" width="15.5703125" style="19" bestFit="1" customWidth="1"/>
    <col min="2564" max="2564" width="17.140625" style="19" bestFit="1" customWidth="1"/>
    <col min="2565" max="2565" width="12.42578125" style="19" bestFit="1" customWidth="1"/>
    <col min="2566" max="2566" width="14.85546875" style="19" bestFit="1" customWidth="1"/>
    <col min="2567" max="2567" width="12.7109375" style="19" bestFit="1" customWidth="1"/>
    <col min="2568" max="2812" width="10.85546875" style="19"/>
    <col min="2813" max="2813" width="7" style="19" customWidth="1"/>
    <col min="2814" max="2814" width="43.140625" style="19" customWidth="1"/>
    <col min="2815" max="2815" width="13.7109375" style="19" bestFit="1" customWidth="1"/>
    <col min="2816" max="2816" width="6.140625" style="19" customWidth="1"/>
    <col min="2817" max="2817" width="19.140625" style="19" customWidth="1"/>
    <col min="2818" max="2818" width="16.85546875" style="19" bestFit="1" customWidth="1"/>
    <col min="2819" max="2819" width="15.5703125" style="19" bestFit="1" customWidth="1"/>
    <col min="2820" max="2820" width="17.140625" style="19" bestFit="1" customWidth="1"/>
    <col min="2821" max="2821" width="12.42578125" style="19" bestFit="1" customWidth="1"/>
    <col min="2822" max="2822" width="14.85546875" style="19" bestFit="1" customWidth="1"/>
    <col min="2823" max="2823" width="12.7109375" style="19" bestFit="1" customWidth="1"/>
    <col min="2824" max="3068" width="10.85546875" style="19"/>
    <col min="3069" max="3069" width="7" style="19" customWidth="1"/>
    <col min="3070" max="3070" width="43.140625" style="19" customWidth="1"/>
    <col min="3071" max="3071" width="13.7109375" style="19" bestFit="1" customWidth="1"/>
    <col min="3072" max="3072" width="6.140625" style="19" customWidth="1"/>
    <col min="3073" max="3073" width="19.140625" style="19" customWidth="1"/>
    <col min="3074" max="3074" width="16.85546875" style="19" bestFit="1" customWidth="1"/>
    <col min="3075" max="3075" width="15.5703125" style="19" bestFit="1" customWidth="1"/>
    <col min="3076" max="3076" width="17.140625" style="19" bestFit="1" customWidth="1"/>
    <col min="3077" max="3077" width="12.42578125" style="19" bestFit="1" customWidth="1"/>
    <col min="3078" max="3078" width="14.85546875" style="19" bestFit="1" customWidth="1"/>
    <col min="3079" max="3079" width="12.7109375" style="19" bestFit="1" customWidth="1"/>
    <col min="3080" max="3324" width="10.85546875" style="19"/>
    <col min="3325" max="3325" width="7" style="19" customWidth="1"/>
    <col min="3326" max="3326" width="43.140625" style="19" customWidth="1"/>
    <col min="3327" max="3327" width="13.7109375" style="19" bestFit="1" customWidth="1"/>
    <col min="3328" max="3328" width="6.140625" style="19" customWidth="1"/>
    <col min="3329" max="3329" width="19.140625" style="19" customWidth="1"/>
    <col min="3330" max="3330" width="16.85546875" style="19" bestFit="1" customWidth="1"/>
    <col min="3331" max="3331" width="15.5703125" style="19" bestFit="1" customWidth="1"/>
    <col min="3332" max="3332" width="17.140625" style="19" bestFit="1" customWidth="1"/>
    <col min="3333" max="3333" width="12.42578125" style="19" bestFit="1" customWidth="1"/>
    <col min="3334" max="3334" width="14.85546875" style="19" bestFit="1" customWidth="1"/>
    <col min="3335" max="3335" width="12.7109375" style="19" bestFit="1" customWidth="1"/>
    <col min="3336" max="3580" width="10.85546875" style="19"/>
    <col min="3581" max="3581" width="7" style="19" customWidth="1"/>
    <col min="3582" max="3582" width="43.140625" style="19" customWidth="1"/>
    <col min="3583" max="3583" width="13.7109375" style="19" bestFit="1" customWidth="1"/>
    <col min="3584" max="3584" width="6.140625" style="19" customWidth="1"/>
    <col min="3585" max="3585" width="19.140625" style="19" customWidth="1"/>
    <col min="3586" max="3586" width="16.85546875" style="19" bestFit="1" customWidth="1"/>
    <col min="3587" max="3587" width="15.5703125" style="19" bestFit="1" customWidth="1"/>
    <col min="3588" max="3588" width="17.140625" style="19" bestFit="1" customWidth="1"/>
    <col min="3589" max="3589" width="12.42578125" style="19" bestFit="1" customWidth="1"/>
    <col min="3590" max="3590" width="14.85546875" style="19" bestFit="1" customWidth="1"/>
    <col min="3591" max="3591" width="12.7109375" style="19" bestFit="1" customWidth="1"/>
    <col min="3592" max="3836" width="10.85546875" style="19"/>
    <col min="3837" max="3837" width="7" style="19" customWidth="1"/>
    <col min="3838" max="3838" width="43.140625" style="19" customWidth="1"/>
    <col min="3839" max="3839" width="13.7109375" style="19" bestFit="1" customWidth="1"/>
    <col min="3840" max="3840" width="6.140625" style="19" customWidth="1"/>
    <col min="3841" max="3841" width="19.140625" style="19" customWidth="1"/>
    <col min="3842" max="3842" width="16.85546875" style="19" bestFit="1" customWidth="1"/>
    <col min="3843" max="3843" width="15.5703125" style="19" bestFit="1" customWidth="1"/>
    <col min="3844" max="3844" width="17.140625" style="19" bestFit="1" customWidth="1"/>
    <col min="3845" max="3845" width="12.42578125" style="19" bestFit="1" customWidth="1"/>
    <col min="3846" max="3846" width="14.85546875" style="19" bestFit="1" customWidth="1"/>
    <col min="3847" max="3847" width="12.7109375" style="19" bestFit="1" customWidth="1"/>
    <col min="3848" max="4092" width="10.85546875" style="19"/>
    <col min="4093" max="4093" width="7" style="19" customWidth="1"/>
    <col min="4094" max="4094" width="43.140625" style="19" customWidth="1"/>
    <col min="4095" max="4095" width="13.7109375" style="19" bestFit="1" customWidth="1"/>
    <col min="4096" max="4096" width="6.140625" style="19" customWidth="1"/>
    <col min="4097" max="4097" width="19.140625" style="19" customWidth="1"/>
    <col min="4098" max="4098" width="16.85546875" style="19" bestFit="1" customWidth="1"/>
    <col min="4099" max="4099" width="15.5703125" style="19" bestFit="1" customWidth="1"/>
    <col min="4100" max="4100" width="17.140625" style="19" bestFit="1" customWidth="1"/>
    <col min="4101" max="4101" width="12.42578125" style="19" bestFit="1" customWidth="1"/>
    <col min="4102" max="4102" width="14.85546875" style="19" bestFit="1" customWidth="1"/>
    <col min="4103" max="4103" width="12.7109375" style="19" bestFit="1" customWidth="1"/>
    <col min="4104" max="4348" width="10.85546875" style="19"/>
    <col min="4349" max="4349" width="7" style="19" customWidth="1"/>
    <col min="4350" max="4350" width="43.140625" style="19" customWidth="1"/>
    <col min="4351" max="4351" width="13.7109375" style="19" bestFit="1" customWidth="1"/>
    <col min="4352" max="4352" width="6.140625" style="19" customWidth="1"/>
    <col min="4353" max="4353" width="19.140625" style="19" customWidth="1"/>
    <col min="4354" max="4354" width="16.85546875" style="19" bestFit="1" customWidth="1"/>
    <col min="4355" max="4355" width="15.5703125" style="19" bestFit="1" customWidth="1"/>
    <col min="4356" max="4356" width="17.140625" style="19" bestFit="1" customWidth="1"/>
    <col min="4357" max="4357" width="12.42578125" style="19" bestFit="1" customWidth="1"/>
    <col min="4358" max="4358" width="14.85546875" style="19" bestFit="1" customWidth="1"/>
    <col min="4359" max="4359" width="12.7109375" style="19" bestFit="1" customWidth="1"/>
    <col min="4360" max="4604" width="10.85546875" style="19"/>
    <col min="4605" max="4605" width="7" style="19" customWidth="1"/>
    <col min="4606" max="4606" width="43.140625" style="19" customWidth="1"/>
    <col min="4607" max="4607" width="13.7109375" style="19" bestFit="1" customWidth="1"/>
    <col min="4608" max="4608" width="6.140625" style="19" customWidth="1"/>
    <col min="4609" max="4609" width="19.140625" style="19" customWidth="1"/>
    <col min="4610" max="4610" width="16.85546875" style="19" bestFit="1" customWidth="1"/>
    <col min="4611" max="4611" width="15.5703125" style="19" bestFit="1" customWidth="1"/>
    <col min="4612" max="4612" width="17.140625" style="19" bestFit="1" customWidth="1"/>
    <col min="4613" max="4613" width="12.42578125" style="19" bestFit="1" customWidth="1"/>
    <col min="4614" max="4614" width="14.85546875" style="19" bestFit="1" customWidth="1"/>
    <col min="4615" max="4615" width="12.7109375" style="19" bestFit="1" customWidth="1"/>
    <col min="4616" max="4860" width="10.85546875" style="19"/>
    <col min="4861" max="4861" width="7" style="19" customWidth="1"/>
    <col min="4862" max="4862" width="43.140625" style="19" customWidth="1"/>
    <col min="4863" max="4863" width="13.7109375" style="19" bestFit="1" customWidth="1"/>
    <col min="4864" max="4864" width="6.140625" style="19" customWidth="1"/>
    <col min="4865" max="4865" width="19.140625" style="19" customWidth="1"/>
    <col min="4866" max="4866" width="16.85546875" style="19" bestFit="1" customWidth="1"/>
    <col min="4867" max="4867" width="15.5703125" style="19" bestFit="1" customWidth="1"/>
    <col min="4868" max="4868" width="17.140625" style="19" bestFit="1" customWidth="1"/>
    <col min="4869" max="4869" width="12.42578125" style="19" bestFit="1" customWidth="1"/>
    <col min="4870" max="4870" width="14.85546875" style="19" bestFit="1" customWidth="1"/>
    <col min="4871" max="4871" width="12.7109375" style="19" bestFit="1" customWidth="1"/>
    <col min="4872" max="5116" width="10.85546875" style="19"/>
    <col min="5117" max="5117" width="7" style="19" customWidth="1"/>
    <col min="5118" max="5118" width="43.140625" style="19" customWidth="1"/>
    <col min="5119" max="5119" width="13.7109375" style="19" bestFit="1" customWidth="1"/>
    <col min="5120" max="5120" width="6.140625" style="19" customWidth="1"/>
    <col min="5121" max="5121" width="19.140625" style="19" customWidth="1"/>
    <col min="5122" max="5122" width="16.85546875" style="19" bestFit="1" customWidth="1"/>
    <col min="5123" max="5123" width="15.5703125" style="19" bestFit="1" customWidth="1"/>
    <col min="5124" max="5124" width="17.140625" style="19" bestFit="1" customWidth="1"/>
    <col min="5125" max="5125" width="12.42578125" style="19" bestFit="1" customWidth="1"/>
    <col min="5126" max="5126" width="14.85546875" style="19" bestFit="1" customWidth="1"/>
    <col min="5127" max="5127" width="12.7109375" style="19" bestFit="1" customWidth="1"/>
    <col min="5128" max="5372" width="10.85546875" style="19"/>
    <col min="5373" max="5373" width="7" style="19" customWidth="1"/>
    <col min="5374" max="5374" width="43.140625" style="19" customWidth="1"/>
    <col min="5375" max="5375" width="13.7109375" style="19" bestFit="1" customWidth="1"/>
    <col min="5376" max="5376" width="6.140625" style="19" customWidth="1"/>
    <col min="5377" max="5377" width="19.140625" style="19" customWidth="1"/>
    <col min="5378" max="5378" width="16.85546875" style="19" bestFit="1" customWidth="1"/>
    <col min="5379" max="5379" width="15.5703125" style="19" bestFit="1" customWidth="1"/>
    <col min="5380" max="5380" width="17.140625" style="19" bestFit="1" customWidth="1"/>
    <col min="5381" max="5381" width="12.42578125" style="19" bestFit="1" customWidth="1"/>
    <col min="5382" max="5382" width="14.85546875" style="19" bestFit="1" customWidth="1"/>
    <col min="5383" max="5383" width="12.7109375" style="19" bestFit="1" customWidth="1"/>
    <col min="5384" max="5628" width="10.85546875" style="19"/>
    <col min="5629" max="5629" width="7" style="19" customWidth="1"/>
    <col min="5630" max="5630" width="43.140625" style="19" customWidth="1"/>
    <col min="5631" max="5631" width="13.7109375" style="19" bestFit="1" customWidth="1"/>
    <col min="5632" max="5632" width="6.140625" style="19" customWidth="1"/>
    <col min="5633" max="5633" width="19.140625" style="19" customWidth="1"/>
    <col min="5634" max="5634" width="16.85546875" style="19" bestFit="1" customWidth="1"/>
    <col min="5635" max="5635" width="15.5703125" style="19" bestFit="1" customWidth="1"/>
    <col min="5636" max="5636" width="17.140625" style="19" bestFit="1" customWidth="1"/>
    <col min="5637" max="5637" width="12.42578125" style="19" bestFit="1" customWidth="1"/>
    <col min="5638" max="5638" width="14.85546875" style="19" bestFit="1" customWidth="1"/>
    <col min="5639" max="5639" width="12.7109375" style="19" bestFit="1" customWidth="1"/>
    <col min="5640" max="5884" width="10.85546875" style="19"/>
    <col min="5885" max="5885" width="7" style="19" customWidth="1"/>
    <col min="5886" max="5886" width="43.140625" style="19" customWidth="1"/>
    <col min="5887" max="5887" width="13.7109375" style="19" bestFit="1" customWidth="1"/>
    <col min="5888" max="5888" width="6.140625" style="19" customWidth="1"/>
    <col min="5889" max="5889" width="19.140625" style="19" customWidth="1"/>
    <col min="5890" max="5890" width="16.85546875" style="19" bestFit="1" customWidth="1"/>
    <col min="5891" max="5891" width="15.5703125" style="19" bestFit="1" customWidth="1"/>
    <col min="5892" max="5892" width="17.140625" style="19" bestFit="1" customWidth="1"/>
    <col min="5893" max="5893" width="12.42578125" style="19" bestFit="1" customWidth="1"/>
    <col min="5894" max="5894" width="14.85546875" style="19" bestFit="1" customWidth="1"/>
    <col min="5895" max="5895" width="12.7109375" style="19" bestFit="1" customWidth="1"/>
    <col min="5896" max="6140" width="10.85546875" style="19"/>
    <col min="6141" max="6141" width="7" style="19" customWidth="1"/>
    <col min="6142" max="6142" width="43.140625" style="19" customWidth="1"/>
    <col min="6143" max="6143" width="13.7109375" style="19" bestFit="1" customWidth="1"/>
    <col min="6144" max="6144" width="6.140625" style="19" customWidth="1"/>
    <col min="6145" max="6145" width="19.140625" style="19" customWidth="1"/>
    <col min="6146" max="6146" width="16.85546875" style="19" bestFit="1" customWidth="1"/>
    <col min="6147" max="6147" width="15.5703125" style="19" bestFit="1" customWidth="1"/>
    <col min="6148" max="6148" width="17.140625" style="19" bestFit="1" customWidth="1"/>
    <col min="6149" max="6149" width="12.42578125" style="19" bestFit="1" customWidth="1"/>
    <col min="6150" max="6150" width="14.85546875" style="19" bestFit="1" customWidth="1"/>
    <col min="6151" max="6151" width="12.7109375" style="19" bestFit="1" customWidth="1"/>
    <col min="6152" max="6396" width="10.85546875" style="19"/>
    <col min="6397" max="6397" width="7" style="19" customWidth="1"/>
    <col min="6398" max="6398" width="43.140625" style="19" customWidth="1"/>
    <col min="6399" max="6399" width="13.7109375" style="19" bestFit="1" customWidth="1"/>
    <col min="6400" max="6400" width="6.140625" style="19" customWidth="1"/>
    <col min="6401" max="6401" width="19.140625" style="19" customWidth="1"/>
    <col min="6402" max="6402" width="16.85546875" style="19" bestFit="1" customWidth="1"/>
    <col min="6403" max="6403" width="15.5703125" style="19" bestFit="1" customWidth="1"/>
    <col min="6404" max="6404" width="17.140625" style="19" bestFit="1" customWidth="1"/>
    <col min="6405" max="6405" width="12.42578125" style="19" bestFit="1" customWidth="1"/>
    <col min="6406" max="6406" width="14.85546875" style="19" bestFit="1" customWidth="1"/>
    <col min="6407" max="6407" width="12.7109375" style="19" bestFit="1" customWidth="1"/>
    <col min="6408" max="6652" width="10.85546875" style="19"/>
    <col min="6653" max="6653" width="7" style="19" customWidth="1"/>
    <col min="6654" max="6654" width="43.140625" style="19" customWidth="1"/>
    <col min="6655" max="6655" width="13.7109375" style="19" bestFit="1" customWidth="1"/>
    <col min="6656" max="6656" width="6.140625" style="19" customWidth="1"/>
    <col min="6657" max="6657" width="19.140625" style="19" customWidth="1"/>
    <col min="6658" max="6658" width="16.85546875" style="19" bestFit="1" customWidth="1"/>
    <col min="6659" max="6659" width="15.5703125" style="19" bestFit="1" customWidth="1"/>
    <col min="6660" max="6660" width="17.140625" style="19" bestFit="1" customWidth="1"/>
    <col min="6661" max="6661" width="12.42578125" style="19" bestFit="1" customWidth="1"/>
    <col min="6662" max="6662" width="14.85546875" style="19" bestFit="1" customWidth="1"/>
    <col min="6663" max="6663" width="12.7109375" style="19" bestFit="1" customWidth="1"/>
    <col min="6664" max="6908" width="10.85546875" style="19"/>
    <col min="6909" max="6909" width="7" style="19" customWidth="1"/>
    <col min="6910" max="6910" width="43.140625" style="19" customWidth="1"/>
    <col min="6911" max="6911" width="13.7109375" style="19" bestFit="1" customWidth="1"/>
    <col min="6912" max="6912" width="6.140625" style="19" customWidth="1"/>
    <col min="6913" max="6913" width="19.140625" style="19" customWidth="1"/>
    <col min="6914" max="6914" width="16.85546875" style="19" bestFit="1" customWidth="1"/>
    <col min="6915" max="6915" width="15.5703125" style="19" bestFit="1" customWidth="1"/>
    <col min="6916" max="6916" width="17.140625" style="19" bestFit="1" customWidth="1"/>
    <col min="6917" max="6917" width="12.42578125" style="19" bestFit="1" customWidth="1"/>
    <col min="6918" max="6918" width="14.85546875" style="19" bestFit="1" customWidth="1"/>
    <col min="6919" max="6919" width="12.7109375" style="19" bestFit="1" customWidth="1"/>
    <col min="6920" max="7164" width="10.85546875" style="19"/>
    <col min="7165" max="7165" width="7" style="19" customWidth="1"/>
    <col min="7166" max="7166" width="43.140625" style="19" customWidth="1"/>
    <col min="7167" max="7167" width="13.7109375" style="19" bestFit="1" customWidth="1"/>
    <col min="7168" max="7168" width="6.140625" style="19" customWidth="1"/>
    <col min="7169" max="7169" width="19.140625" style="19" customWidth="1"/>
    <col min="7170" max="7170" width="16.85546875" style="19" bestFit="1" customWidth="1"/>
    <col min="7171" max="7171" width="15.5703125" style="19" bestFit="1" customWidth="1"/>
    <col min="7172" max="7172" width="17.140625" style="19" bestFit="1" customWidth="1"/>
    <col min="7173" max="7173" width="12.42578125" style="19" bestFit="1" customWidth="1"/>
    <col min="7174" max="7174" width="14.85546875" style="19" bestFit="1" customWidth="1"/>
    <col min="7175" max="7175" width="12.7109375" style="19" bestFit="1" customWidth="1"/>
    <col min="7176" max="7420" width="10.85546875" style="19"/>
    <col min="7421" max="7421" width="7" style="19" customWidth="1"/>
    <col min="7422" max="7422" width="43.140625" style="19" customWidth="1"/>
    <col min="7423" max="7423" width="13.7109375" style="19" bestFit="1" customWidth="1"/>
    <col min="7424" max="7424" width="6.140625" style="19" customWidth="1"/>
    <col min="7425" max="7425" width="19.140625" style="19" customWidth="1"/>
    <col min="7426" max="7426" width="16.85546875" style="19" bestFit="1" customWidth="1"/>
    <col min="7427" max="7427" width="15.5703125" style="19" bestFit="1" customWidth="1"/>
    <col min="7428" max="7428" width="17.140625" style="19" bestFit="1" customWidth="1"/>
    <col min="7429" max="7429" width="12.42578125" style="19" bestFit="1" customWidth="1"/>
    <col min="7430" max="7430" width="14.85546875" style="19" bestFit="1" customWidth="1"/>
    <col min="7431" max="7431" width="12.7109375" style="19" bestFit="1" customWidth="1"/>
    <col min="7432" max="7676" width="10.85546875" style="19"/>
    <col min="7677" max="7677" width="7" style="19" customWidth="1"/>
    <col min="7678" max="7678" width="43.140625" style="19" customWidth="1"/>
    <col min="7679" max="7679" width="13.7109375" style="19" bestFit="1" customWidth="1"/>
    <col min="7680" max="7680" width="6.140625" style="19" customWidth="1"/>
    <col min="7681" max="7681" width="19.140625" style="19" customWidth="1"/>
    <col min="7682" max="7682" width="16.85546875" style="19" bestFit="1" customWidth="1"/>
    <col min="7683" max="7683" width="15.5703125" style="19" bestFit="1" customWidth="1"/>
    <col min="7684" max="7684" width="17.140625" style="19" bestFit="1" customWidth="1"/>
    <col min="7685" max="7685" width="12.42578125" style="19" bestFit="1" customWidth="1"/>
    <col min="7686" max="7686" width="14.85546875" style="19" bestFit="1" customWidth="1"/>
    <col min="7687" max="7687" width="12.7109375" style="19" bestFit="1" customWidth="1"/>
    <col min="7688" max="7932" width="10.85546875" style="19"/>
    <col min="7933" max="7933" width="7" style="19" customWidth="1"/>
    <col min="7934" max="7934" width="43.140625" style="19" customWidth="1"/>
    <col min="7935" max="7935" width="13.7109375" style="19" bestFit="1" customWidth="1"/>
    <col min="7936" max="7936" width="6.140625" style="19" customWidth="1"/>
    <col min="7937" max="7937" width="19.140625" style="19" customWidth="1"/>
    <col min="7938" max="7938" width="16.85546875" style="19" bestFit="1" customWidth="1"/>
    <col min="7939" max="7939" width="15.5703125" style="19" bestFit="1" customWidth="1"/>
    <col min="7940" max="7940" width="17.140625" style="19" bestFit="1" customWidth="1"/>
    <col min="7941" max="7941" width="12.42578125" style="19" bestFit="1" customWidth="1"/>
    <col min="7942" max="7942" width="14.85546875" style="19" bestFit="1" customWidth="1"/>
    <col min="7943" max="7943" width="12.7109375" style="19" bestFit="1" customWidth="1"/>
    <col min="7944" max="8188" width="10.85546875" style="19"/>
    <col min="8189" max="8189" width="7" style="19" customWidth="1"/>
    <col min="8190" max="8190" width="43.140625" style="19" customWidth="1"/>
    <col min="8191" max="8191" width="13.7109375" style="19" bestFit="1" customWidth="1"/>
    <col min="8192" max="8192" width="6.140625" style="19" customWidth="1"/>
    <col min="8193" max="8193" width="19.140625" style="19" customWidth="1"/>
    <col min="8194" max="8194" width="16.85546875" style="19" bestFit="1" customWidth="1"/>
    <col min="8195" max="8195" width="15.5703125" style="19" bestFit="1" customWidth="1"/>
    <col min="8196" max="8196" width="17.140625" style="19" bestFit="1" customWidth="1"/>
    <col min="8197" max="8197" width="12.42578125" style="19" bestFit="1" customWidth="1"/>
    <col min="8198" max="8198" width="14.85546875" style="19" bestFit="1" customWidth="1"/>
    <col min="8199" max="8199" width="12.7109375" style="19" bestFit="1" customWidth="1"/>
    <col min="8200" max="8444" width="10.85546875" style="19"/>
    <col min="8445" max="8445" width="7" style="19" customWidth="1"/>
    <col min="8446" max="8446" width="43.140625" style="19" customWidth="1"/>
    <col min="8447" max="8447" width="13.7109375" style="19" bestFit="1" customWidth="1"/>
    <col min="8448" max="8448" width="6.140625" style="19" customWidth="1"/>
    <col min="8449" max="8449" width="19.140625" style="19" customWidth="1"/>
    <col min="8450" max="8450" width="16.85546875" style="19" bestFit="1" customWidth="1"/>
    <col min="8451" max="8451" width="15.5703125" style="19" bestFit="1" customWidth="1"/>
    <col min="8452" max="8452" width="17.140625" style="19" bestFit="1" customWidth="1"/>
    <col min="8453" max="8453" width="12.42578125" style="19" bestFit="1" customWidth="1"/>
    <col min="8454" max="8454" width="14.85546875" style="19" bestFit="1" customWidth="1"/>
    <col min="8455" max="8455" width="12.7109375" style="19" bestFit="1" customWidth="1"/>
    <col min="8456" max="8700" width="10.85546875" style="19"/>
    <col min="8701" max="8701" width="7" style="19" customWidth="1"/>
    <col min="8702" max="8702" width="43.140625" style="19" customWidth="1"/>
    <col min="8703" max="8703" width="13.7109375" style="19" bestFit="1" customWidth="1"/>
    <col min="8704" max="8704" width="6.140625" style="19" customWidth="1"/>
    <col min="8705" max="8705" width="19.140625" style="19" customWidth="1"/>
    <col min="8706" max="8706" width="16.85546875" style="19" bestFit="1" customWidth="1"/>
    <col min="8707" max="8707" width="15.5703125" style="19" bestFit="1" customWidth="1"/>
    <col min="8708" max="8708" width="17.140625" style="19" bestFit="1" customWidth="1"/>
    <col min="8709" max="8709" width="12.42578125" style="19" bestFit="1" customWidth="1"/>
    <col min="8710" max="8710" width="14.85546875" style="19" bestFit="1" customWidth="1"/>
    <col min="8711" max="8711" width="12.7109375" style="19" bestFit="1" customWidth="1"/>
    <col min="8712" max="8956" width="10.85546875" style="19"/>
    <col min="8957" max="8957" width="7" style="19" customWidth="1"/>
    <col min="8958" max="8958" width="43.140625" style="19" customWidth="1"/>
    <col min="8959" max="8959" width="13.7109375" style="19" bestFit="1" customWidth="1"/>
    <col min="8960" max="8960" width="6.140625" style="19" customWidth="1"/>
    <col min="8961" max="8961" width="19.140625" style="19" customWidth="1"/>
    <col min="8962" max="8962" width="16.85546875" style="19" bestFit="1" customWidth="1"/>
    <col min="8963" max="8963" width="15.5703125" style="19" bestFit="1" customWidth="1"/>
    <col min="8964" max="8964" width="17.140625" style="19" bestFit="1" customWidth="1"/>
    <col min="8965" max="8965" width="12.42578125" style="19" bestFit="1" customWidth="1"/>
    <col min="8966" max="8966" width="14.85546875" style="19" bestFit="1" customWidth="1"/>
    <col min="8967" max="8967" width="12.7109375" style="19" bestFit="1" customWidth="1"/>
    <col min="8968" max="9212" width="10.85546875" style="19"/>
    <col min="9213" max="9213" width="7" style="19" customWidth="1"/>
    <col min="9214" max="9214" width="43.140625" style="19" customWidth="1"/>
    <col min="9215" max="9215" width="13.7109375" style="19" bestFit="1" customWidth="1"/>
    <col min="9216" max="9216" width="6.140625" style="19" customWidth="1"/>
    <col min="9217" max="9217" width="19.140625" style="19" customWidth="1"/>
    <col min="9218" max="9218" width="16.85546875" style="19" bestFit="1" customWidth="1"/>
    <col min="9219" max="9219" width="15.5703125" style="19" bestFit="1" customWidth="1"/>
    <col min="9220" max="9220" width="17.140625" style="19" bestFit="1" customWidth="1"/>
    <col min="9221" max="9221" width="12.42578125" style="19" bestFit="1" customWidth="1"/>
    <col min="9222" max="9222" width="14.85546875" style="19" bestFit="1" customWidth="1"/>
    <col min="9223" max="9223" width="12.7109375" style="19" bestFit="1" customWidth="1"/>
    <col min="9224" max="9468" width="10.85546875" style="19"/>
    <col min="9469" max="9469" width="7" style="19" customWidth="1"/>
    <col min="9470" max="9470" width="43.140625" style="19" customWidth="1"/>
    <col min="9471" max="9471" width="13.7109375" style="19" bestFit="1" customWidth="1"/>
    <col min="9472" max="9472" width="6.140625" style="19" customWidth="1"/>
    <col min="9473" max="9473" width="19.140625" style="19" customWidth="1"/>
    <col min="9474" max="9474" width="16.85546875" style="19" bestFit="1" customWidth="1"/>
    <col min="9475" max="9475" width="15.5703125" style="19" bestFit="1" customWidth="1"/>
    <col min="9476" max="9476" width="17.140625" style="19" bestFit="1" customWidth="1"/>
    <col min="9477" max="9477" width="12.42578125" style="19" bestFit="1" customWidth="1"/>
    <col min="9478" max="9478" width="14.85546875" style="19" bestFit="1" customWidth="1"/>
    <col min="9479" max="9479" width="12.7109375" style="19" bestFit="1" customWidth="1"/>
    <col min="9480" max="9724" width="10.85546875" style="19"/>
    <col min="9725" max="9725" width="7" style="19" customWidth="1"/>
    <col min="9726" max="9726" width="43.140625" style="19" customWidth="1"/>
    <col min="9727" max="9727" width="13.7109375" style="19" bestFit="1" customWidth="1"/>
    <col min="9728" max="9728" width="6.140625" style="19" customWidth="1"/>
    <col min="9729" max="9729" width="19.140625" style="19" customWidth="1"/>
    <col min="9730" max="9730" width="16.85546875" style="19" bestFit="1" customWidth="1"/>
    <col min="9731" max="9731" width="15.5703125" style="19" bestFit="1" customWidth="1"/>
    <col min="9732" max="9732" width="17.140625" style="19" bestFit="1" customWidth="1"/>
    <col min="9733" max="9733" width="12.42578125" style="19" bestFit="1" customWidth="1"/>
    <col min="9734" max="9734" width="14.85546875" style="19" bestFit="1" customWidth="1"/>
    <col min="9735" max="9735" width="12.7109375" style="19" bestFit="1" customWidth="1"/>
    <col min="9736" max="9980" width="10.85546875" style="19"/>
    <col min="9981" max="9981" width="7" style="19" customWidth="1"/>
    <col min="9982" max="9982" width="43.140625" style="19" customWidth="1"/>
    <col min="9983" max="9983" width="13.7109375" style="19" bestFit="1" customWidth="1"/>
    <col min="9984" max="9984" width="6.140625" style="19" customWidth="1"/>
    <col min="9985" max="9985" width="19.140625" style="19" customWidth="1"/>
    <col min="9986" max="9986" width="16.85546875" style="19" bestFit="1" customWidth="1"/>
    <col min="9987" max="9987" width="15.5703125" style="19" bestFit="1" customWidth="1"/>
    <col min="9988" max="9988" width="17.140625" style="19" bestFit="1" customWidth="1"/>
    <col min="9989" max="9989" width="12.42578125" style="19" bestFit="1" customWidth="1"/>
    <col min="9990" max="9990" width="14.85546875" style="19" bestFit="1" customWidth="1"/>
    <col min="9991" max="9991" width="12.7109375" style="19" bestFit="1" customWidth="1"/>
    <col min="9992" max="10236" width="10.85546875" style="19"/>
    <col min="10237" max="10237" width="7" style="19" customWidth="1"/>
    <col min="10238" max="10238" width="43.140625" style="19" customWidth="1"/>
    <col min="10239" max="10239" width="13.7109375" style="19" bestFit="1" customWidth="1"/>
    <col min="10240" max="10240" width="6.140625" style="19" customWidth="1"/>
    <col min="10241" max="10241" width="19.140625" style="19" customWidth="1"/>
    <col min="10242" max="10242" width="16.85546875" style="19" bestFit="1" customWidth="1"/>
    <col min="10243" max="10243" width="15.5703125" style="19" bestFit="1" customWidth="1"/>
    <col min="10244" max="10244" width="17.140625" style="19" bestFit="1" customWidth="1"/>
    <col min="10245" max="10245" width="12.42578125" style="19" bestFit="1" customWidth="1"/>
    <col min="10246" max="10246" width="14.85546875" style="19" bestFit="1" customWidth="1"/>
    <col min="10247" max="10247" width="12.7109375" style="19" bestFit="1" customWidth="1"/>
    <col min="10248" max="10492" width="10.85546875" style="19"/>
    <col min="10493" max="10493" width="7" style="19" customWidth="1"/>
    <col min="10494" max="10494" width="43.140625" style="19" customWidth="1"/>
    <col min="10495" max="10495" width="13.7109375" style="19" bestFit="1" customWidth="1"/>
    <col min="10496" max="10496" width="6.140625" style="19" customWidth="1"/>
    <col min="10497" max="10497" width="19.140625" style="19" customWidth="1"/>
    <col min="10498" max="10498" width="16.85546875" style="19" bestFit="1" customWidth="1"/>
    <col min="10499" max="10499" width="15.5703125" style="19" bestFit="1" customWidth="1"/>
    <col min="10500" max="10500" width="17.140625" style="19" bestFit="1" customWidth="1"/>
    <col min="10501" max="10501" width="12.42578125" style="19" bestFit="1" customWidth="1"/>
    <col min="10502" max="10502" width="14.85546875" style="19" bestFit="1" customWidth="1"/>
    <col min="10503" max="10503" width="12.7109375" style="19" bestFit="1" customWidth="1"/>
    <col min="10504" max="10748" width="10.85546875" style="19"/>
    <col min="10749" max="10749" width="7" style="19" customWidth="1"/>
    <col min="10750" max="10750" width="43.140625" style="19" customWidth="1"/>
    <col min="10751" max="10751" width="13.7109375" style="19" bestFit="1" customWidth="1"/>
    <col min="10752" max="10752" width="6.140625" style="19" customWidth="1"/>
    <col min="10753" max="10753" width="19.140625" style="19" customWidth="1"/>
    <col min="10754" max="10754" width="16.85546875" style="19" bestFit="1" customWidth="1"/>
    <col min="10755" max="10755" width="15.5703125" style="19" bestFit="1" customWidth="1"/>
    <col min="10756" max="10756" width="17.140625" style="19" bestFit="1" customWidth="1"/>
    <col min="10757" max="10757" width="12.42578125" style="19" bestFit="1" customWidth="1"/>
    <col min="10758" max="10758" width="14.85546875" style="19" bestFit="1" customWidth="1"/>
    <col min="10759" max="10759" width="12.7109375" style="19" bestFit="1" customWidth="1"/>
    <col min="10760" max="11004" width="10.85546875" style="19"/>
    <col min="11005" max="11005" width="7" style="19" customWidth="1"/>
    <col min="11006" max="11006" width="43.140625" style="19" customWidth="1"/>
    <col min="11007" max="11007" width="13.7109375" style="19" bestFit="1" customWidth="1"/>
    <col min="11008" max="11008" width="6.140625" style="19" customWidth="1"/>
    <col min="11009" max="11009" width="19.140625" style="19" customWidth="1"/>
    <col min="11010" max="11010" width="16.85546875" style="19" bestFit="1" customWidth="1"/>
    <col min="11011" max="11011" width="15.5703125" style="19" bestFit="1" customWidth="1"/>
    <col min="11012" max="11012" width="17.140625" style="19" bestFit="1" customWidth="1"/>
    <col min="11013" max="11013" width="12.42578125" style="19" bestFit="1" customWidth="1"/>
    <col min="11014" max="11014" width="14.85546875" style="19" bestFit="1" customWidth="1"/>
    <col min="11015" max="11015" width="12.7109375" style="19" bestFit="1" customWidth="1"/>
    <col min="11016" max="11260" width="10.85546875" style="19"/>
    <col min="11261" max="11261" width="7" style="19" customWidth="1"/>
    <col min="11262" max="11262" width="43.140625" style="19" customWidth="1"/>
    <col min="11263" max="11263" width="13.7109375" style="19" bestFit="1" customWidth="1"/>
    <col min="11264" max="11264" width="6.140625" style="19" customWidth="1"/>
    <col min="11265" max="11265" width="19.140625" style="19" customWidth="1"/>
    <col min="11266" max="11266" width="16.85546875" style="19" bestFit="1" customWidth="1"/>
    <col min="11267" max="11267" width="15.5703125" style="19" bestFit="1" customWidth="1"/>
    <col min="11268" max="11268" width="17.140625" style="19" bestFit="1" customWidth="1"/>
    <col min="11269" max="11269" width="12.42578125" style="19" bestFit="1" customWidth="1"/>
    <col min="11270" max="11270" width="14.85546875" style="19" bestFit="1" customWidth="1"/>
    <col min="11271" max="11271" width="12.7109375" style="19" bestFit="1" customWidth="1"/>
    <col min="11272" max="11516" width="10.85546875" style="19"/>
    <col min="11517" max="11517" width="7" style="19" customWidth="1"/>
    <col min="11518" max="11518" width="43.140625" style="19" customWidth="1"/>
    <col min="11519" max="11519" width="13.7109375" style="19" bestFit="1" customWidth="1"/>
    <col min="11520" max="11520" width="6.140625" style="19" customWidth="1"/>
    <col min="11521" max="11521" width="19.140625" style="19" customWidth="1"/>
    <col min="11522" max="11522" width="16.85546875" style="19" bestFit="1" customWidth="1"/>
    <col min="11523" max="11523" width="15.5703125" style="19" bestFit="1" customWidth="1"/>
    <col min="11524" max="11524" width="17.140625" style="19" bestFit="1" customWidth="1"/>
    <col min="11525" max="11525" width="12.42578125" style="19" bestFit="1" customWidth="1"/>
    <col min="11526" max="11526" width="14.85546875" style="19" bestFit="1" customWidth="1"/>
    <col min="11527" max="11527" width="12.7109375" style="19" bestFit="1" customWidth="1"/>
    <col min="11528" max="11772" width="10.85546875" style="19"/>
    <col min="11773" max="11773" width="7" style="19" customWidth="1"/>
    <col min="11774" max="11774" width="43.140625" style="19" customWidth="1"/>
    <col min="11775" max="11775" width="13.7109375" style="19" bestFit="1" customWidth="1"/>
    <col min="11776" max="11776" width="6.140625" style="19" customWidth="1"/>
    <col min="11777" max="11777" width="19.140625" style="19" customWidth="1"/>
    <col min="11778" max="11778" width="16.85546875" style="19" bestFit="1" customWidth="1"/>
    <col min="11779" max="11779" width="15.5703125" style="19" bestFit="1" customWidth="1"/>
    <col min="11780" max="11780" width="17.140625" style="19" bestFit="1" customWidth="1"/>
    <col min="11781" max="11781" width="12.42578125" style="19" bestFit="1" customWidth="1"/>
    <col min="11782" max="11782" width="14.85546875" style="19" bestFit="1" customWidth="1"/>
    <col min="11783" max="11783" width="12.7109375" style="19" bestFit="1" customWidth="1"/>
    <col min="11784" max="12028" width="10.85546875" style="19"/>
    <col min="12029" max="12029" width="7" style="19" customWidth="1"/>
    <col min="12030" max="12030" width="43.140625" style="19" customWidth="1"/>
    <col min="12031" max="12031" width="13.7109375" style="19" bestFit="1" customWidth="1"/>
    <col min="12032" max="12032" width="6.140625" style="19" customWidth="1"/>
    <col min="12033" max="12033" width="19.140625" style="19" customWidth="1"/>
    <col min="12034" max="12034" width="16.85546875" style="19" bestFit="1" customWidth="1"/>
    <col min="12035" max="12035" width="15.5703125" style="19" bestFit="1" customWidth="1"/>
    <col min="12036" max="12036" width="17.140625" style="19" bestFit="1" customWidth="1"/>
    <col min="12037" max="12037" width="12.42578125" style="19" bestFit="1" customWidth="1"/>
    <col min="12038" max="12038" width="14.85546875" style="19" bestFit="1" customWidth="1"/>
    <col min="12039" max="12039" width="12.7109375" style="19" bestFit="1" customWidth="1"/>
    <col min="12040" max="12284" width="10.85546875" style="19"/>
    <col min="12285" max="12285" width="7" style="19" customWidth="1"/>
    <col min="12286" max="12286" width="43.140625" style="19" customWidth="1"/>
    <col min="12287" max="12287" width="13.7109375" style="19" bestFit="1" customWidth="1"/>
    <col min="12288" max="12288" width="6.140625" style="19" customWidth="1"/>
    <col min="12289" max="12289" width="19.140625" style="19" customWidth="1"/>
    <col min="12290" max="12290" width="16.85546875" style="19" bestFit="1" customWidth="1"/>
    <col min="12291" max="12291" width="15.5703125" style="19" bestFit="1" customWidth="1"/>
    <col min="12292" max="12292" width="17.140625" style="19" bestFit="1" customWidth="1"/>
    <col min="12293" max="12293" width="12.42578125" style="19" bestFit="1" customWidth="1"/>
    <col min="12294" max="12294" width="14.85546875" style="19" bestFit="1" customWidth="1"/>
    <col min="12295" max="12295" width="12.7109375" style="19" bestFit="1" customWidth="1"/>
    <col min="12296" max="12540" width="10.85546875" style="19"/>
    <col min="12541" max="12541" width="7" style="19" customWidth="1"/>
    <col min="12542" max="12542" width="43.140625" style="19" customWidth="1"/>
    <col min="12543" max="12543" width="13.7109375" style="19" bestFit="1" customWidth="1"/>
    <col min="12544" max="12544" width="6.140625" style="19" customWidth="1"/>
    <col min="12545" max="12545" width="19.140625" style="19" customWidth="1"/>
    <col min="12546" max="12546" width="16.85546875" style="19" bestFit="1" customWidth="1"/>
    <col min="12547" max="12547" width="15.5703125" style="19" bestFit="1" customWidth="1"/>
    <col min="12548" max="12548" width="17.140625" style="19" bestFit="1" customWidth="1"/>
    <col min="12549" max="12549" width="12.42578125" style="19" bestFit="1" customWidth="1"/>
    <col min="12550" max="12550" width="14.85546875" style="19" bestFit="1" customWidth="1"/>
    <col min="12551" max="12551" width="12.7109375" style="19" bestFit="1" customWidth="1"/>
    <col min="12552" max="12796" width="10.85546875" style="19"/>
    <col min="12797" max="12797" width="7" style="19" customWidth="1"/>
    <col min="12798" max="12798" width="43.140625" style="19" customWidth="1"/>
    <col min="12799" max="12799" width="13.7109375" style="19" bestFit="1" customWidth="1"/>
    <col min="12800" max="12800" width="6.140625" style="19" customWidth="1"/>
    <col min="12801" max="12801" width="19.140625" style="19" customWidth="1"/>
    <col min="12802" max="12802" width="16.85546875" style="19" bestFit="1" customWidth="1"/>
    <col min="12803" max="12803" width="15.5703125" style="19" bestFit="1" customWidth="1"/>
    <col min="12804" max="12804" width="17.140625" style="19" bestFit="1" customWidth="1"/>
    <col min="12805" max="12805" width="12.42578125" style="19" bestFit="1" customWidth="1"/>
    <col min="12806" max="12806" width="14.85546875" style="19" bestFit="1" customWidth="1"/>
    <col min="12807" max="12807" width="12.7109375" style="19" bestFit="1" customWidth="1"/>
    <col min="12808" max="13052" width="10.85546875" style="19"/>
    <col min="13053" max="13053" width="7" style="19" customWidth="1"/>
    <col min="13054" max="13054" width="43.140625" style="19" customWidth="1"/>
    <col min="13055" max="13055" width="13.7109375" style="19" bestFit="1" customWidth="1"/>
    <col min="13056" max="13056" width="6.140625" style="19" customWidth="1"/>
    <col min="13057" max="13057" width="19.140625" style="19" customWidth="1"/>
    <col min="13058" max="13058" width="16.85546875" style="19" bestFit="1" customWidth="1"/>
    <col min="13059" max="13059" width="15.5703125" style="19" bestFit="1" customWidth="1"/>
    <col min="13060" max="13060" width="17.140625" style="19" bestFit="1" customWidth="1"/>
    <col min="13061" max="13061" width="12.42578125" style="19" bestFit="1" customWidth="1"/>
    <col min="13062" max="13062" width="14.85546875" style="19" bestFit="1" customWidth="1"/>
    <col min="13063" max="13063" width="12.7109375" style="19" bestFit="1" customWidth="1"/>
    <col min="13064" max="13308" width="10.85546875" style="19"/>
    <col min="13309" max="13309" width="7" style="19" customWidth="1"/>
    <col min="13310" max="13310" width="43.140625" style="19" customWidth="1"/>
    <col min="13311" max="13311" width="13.7109375" style="19" bestFit="1" customWidth="1"/>
    <col min="13312" max="13312" width="6.140625" style="19" customWidth="1"/>
    <col min="13313" max="13313" width="19.140625" style="19" customWidth="1"/>
    <col min="13314" max="13314" width="16.85546875" style="19" bestFit="1" customWidth="1"/>
    <col min="13315" max="13315" width="15.5703125" style="19" bestFit="1" customWidth="1"/>
    <col min="13316" max="13316" width="17.140625" style="19" bestFit="1" customWidth="1"/>
    <col min="13317" max="13317" width="12.42578125" style="19" bestFit="1" customWidth="1"/>
    <col min="13318" max="13318" width="14.85546875" style="19" bestFit="1" customWidth="1"/>
    <col min="13319" max="13319" width="12.7109375" style="19" bestFit="1" customWidth="1"/>
    <col min="13320" max="13564" width="10.85546875" style="19"/>
    <col min="13565" max="13565" width="7" style="19" customWidth="1"/>
    <col min="13566" max="13566" width="43.140625" style="19" customWidth="1"/>
    <col min="13567" max="13567" width="13.7109375" style="19" bestFit="1" customWidth="1"/>
    <col min="13568" max="13568" width="6.140625" style="19" customWidth="1"/>
    <col min="13569" max="13569" width="19.140625" style="19" customWidth="1"/>
    <col min="13570" max="13570" width="16.85546875" style="19" bestFit="1" customWidth="1"/>
    <col min="13571" max="13571" width="15.5703125" style="19" bestFit="1" customWidth="1"/>
    <col min="13572" max="13572" width="17.140625" style="19" bestFit="1" customWidth="1"/>
    <col min="13573" max="13573" width="12.42578125" style="19" bestFit="1" customWidth="1"/>
    <col min="13574" max="13574" width="14.85546875" style="19" bestFit="1" customWidth="1"/>
    <col min="13575" max="13575" width="12.7109375" style="19" bestFit="1" customWidth="1"/>
    <col min="13576" max="13820" width="10.85546875" style="19"/>
    <col min="13821" max="13821" width="7" style="19" customWidth="1"/>
    <col min="13822" max="13822" width="43.140625" style="19" customWidth="1"/>
    <col min="13823" max="13823" width="13.7109375" style="19" bestFit="1" customWidth="1"/>
    <col min="13824" max="13824" width="6.140625" style="19" customWidth="1"/>
    <col min="13825" max="13825" width="19.140625" style="19" customWidth="1"/>
    <col min="13826" max="13826" width="16.85546875" style="19" bestFit="1" customWidth="1"/>
    <col min="13827" max="13827" width="15.5703125" style="19" bestFit="1" customWidth="1"/>
    <col min="13828" max="13828" width="17.140625" style="19" bestFit="1" customWidth="1"/>
    <col min="13829" max="13829" width="12.42578125" style="19" bestFit="1" customWidth="1"/>
    <col min="13830" max="13830" width="14.85546875" style="19" bestFit="1" customWidth="1"/>
    <col min="13831" max="13831" width="12.7109375" style="19" bestFit="1" customWidth="1"/>
    <col min="13832" max="14076" width="10.85546875" style="19"/>
    <col min="14077" max="14077" width="7" style="19" customWidth="1"/>
    <col min="14078" max="14078" width="43.140625" style="19" customWidth="1"/>
    <col min="14079" max="14079" width="13.7109375" style="19" bestFit="1" customWidth="1"/>
    <col min="14080" max="14080" width="6.140625" style="19" customWidth="1"/>
    <col min="14081" max="14081" width="19.140625" style="19" customWidth="1"/>
    <col min="14082" max="14082" width="16.85546875" style="19" bestFit="1" customWidth="1"/>
    <col min="14083" max="14083" width="15.5703125" style="19" bestFit="1" customWidth="1"/>
    <col min="14084" max="14084" width="17.140625" style="19" bestFit="1" customWidth="1"/>
    <col min="14085" max="14085" width="12.42578125" style="19" bestFit="1" customWidth="1"/>
    <col min="14086" max="14086" width="14.85546875" style="19" bestFit="1" customWidth="1"/>
    <col min="14087" max="14087" width="12.7109375" style="19" bestFit="1" customWidth="1"/>
    <col min="14088" max="14332" width="10.85546875" style="19"/>
    <col min="14333" max="14333" width="7" style="19" customWidth="1"/>
    <col min="14334" max="14334" width="43.140625" style="19" customWidth="1"/>
    <col min="14335" max="14335" width="13.7109375" style="19" bestFit="1" customWidth="1"/>
    <col min="14336" max="14336" width="6.140625" style="19" customWidth="1"/>
    <col min="14337" max="14337" width="19.140625" style="19" customWidth="1"/>
    <col min="14338" max="14338" width="16.85546875" style="19" bestFit="1" customWidth="1"/>
    <col min="14339" max="14339" width="15.5703125" style="19" bestFit="1" customWidth="1"/>
    <col min="14340" max="14340" width="17.140625" style="19" bestFit="1" customWidth="1"/>
    <col min="14341" max="14341" width="12.42578125" style="19" bestFit="1" customWidth="1"/>
    <col min="14342" max="14342" width="14.85546875" style="19" bestFit="1" customWidth="1"/>
    <col min="14343" max="14343" width="12.7109375" style="19" bestFit="1" customWidth="1"/>
    <col min="14344" max="14588" width="10.85546875" style="19"/>
    <col min="14589" max="14589" width="7" style="19" customWidth="1"/>
    <col min="14590" max="14590" width="43.140625" style="19" customWidth="1"/>
    <col min="14591" max="14591" width="13.7109375" style="19" bestFit="1" customWidth="1"/>
    <col min="14592" max="14592" width="6.140625" style="19" customWidth="1"/>
    <col min="14593" max="14593" width="19.140625" style="19" customWidth="1"/>
    <col min="14594" max="14594" width="16.85546875" style="19" bestFit="1" customWidth="1"/>
    <col min="14595" max="14595" width="15.5703125" style="19" bestFit="1" customWidth="1"/>
    <col min="14596" max="14596" width="17.140625" style="19" bestFit="1" customWidth="1"/>
    <col min="14597" max="14597" width="12.42578125" style="19" bestFit="1" customWidth="1"/>
    <col min="14598" max="14598" width="14.85546875" style="19" bestFit="1" customWidth="1"/>
    <col min="14599" max="14599" width="12.7109375" style="19" bestFit="1" customWidth="1"/>
    <col min="14600" max="14844" width="10.85546875" style="19"/>
    <col min="14845" max="14845" width="7" style="19" customWidth="1"/>
    <col min="14846" max="14846" width="43.140625" style="19" customWidth="1"/>
    <col min="14847" max="14847" width="13.7109375" style="19" bestFit="1" customWidth="1"/>
    <col min="14848" max="14848" width="6.140625" style="19" customWidth="1"/>
    <col min="14849" max="14849" width="19.140625" style="19" customWidth="1"/>
    <col min="14850" max="14850" width="16.85546875" style="19" bestFit="1" customWidth="1"/>
    <col min="14851" max="14851" width="15.5703125" style="19" bestFit="1" customWidth="1"/>
    <col min="14852" max="14852" width="17.140625" style="19" bestFit="1" customWidth="1"/>
    <col min="14853" max="14853" width="12.42578125" style="19" bestFit="1" customWidth="1"/>
    <col min="14854" max="14854" width="14.85546875" style="19" bestFit="1" customWidth="1"/>
    <col min="14855" max="14855" width="12.7109375" style="19" bestFit="1" customWidth="1"/>
    <col min="14856" max="15100" width="10.85546875" style="19"/>
    <col min="15101" max="15101" width="7" style="19" customWidth="1"/>
    <col min="15102" max="15102" width="43.140625" style="19" customWidth="1"/>
    <col min="15103" max="15103" width="13.7109375" style="19" bestFit="1" customWidth="1"/>
    <col min="15104" max="15104" width="6.140625" style="19" customWidth="1"/>
    <col min="15105" max="15105" width="19.140625" style="19" customWidth="1"/>
    <col min="15106" max="15106" width="16.85546875" style="19" bestFit="1" customWidth="1"/>
    <col min="15107" max="15107" width="15.5703125" style="19" bestFit="1" customWidth="1"/>
    <col min="15108" max="15108" width="17.140625" style="19" bestFit="1" customWidth="1"/>
    <col min="15109" max="15109" width="12.42578125" style="19" bestFit="1" customWidth="1"/>
    <col min="15110" max="15110" width="14.85546875" style="19" bestFit="1" customWidth="1"/>
    <col min="15111" max="15111" width="12.7109375" style="19" bestFit="1" customWidth="1"/>
    <col min="15112" max="15356" width="10.85546875" style="19"/>
    <col min="15357" max="15357" width="7" style="19" customWidth="1"/>
    <col min="15358" max="15358" width="43.140625" style="19" customWidth="1"/>
    <col min="15359" max="15359" width="13.7109375" style="19" bestFit="1" customWidth="1"/>
    <col min="15360" max="15360" width="6.140625" style="19" customWidth="1"/>
    <col min="15361" max="15361" width="19.140625" style="19" customWidth="1"/>
    <col min="15362" max="15362" width="16.85546875" style="19" bestFit="1" customWidth="1"/>
    <col min="15363" max="15363" width="15.5703125" style="19" bestFit="1" customWidth="1"/>
    <col min="15364" max="15364" width="17.140625" style="19" bestFit="1" customWidth="1"/>
    <col min="15365" max="15365" width="12.42578125" style="19" bestFit="1" customWidth="1"/>
    <col min="15366" max="15366" width="14.85546875" style="19" bestFit="1" customWidth="1"/>
    <col min="15367" max="15367" width="12.7109375" style="19" bestFit="1" customWidth="1"/>
    <col min="15368" max="15612" width="10.85546875" style="19"/>
    <col min="15613" max="15613" width="7" style="19" customWidth="1"/>
    <col min="15614" max="15614" width="43.140625" style="19" customWidth="1"/>
    <col min="15615" max="15615" width="13.7109375" style="19" bestFit="1" customWidth="1"/>
    <col min="15616" max="15616" width="6.140625" style="19" customWidth="1"/>
    <col min="15617" max="15617" width="19.140625" style="19" customWidth="1"/>
    <col min="15618" max="15618" width="16.85546875" style="19" bestFit="1" customWidth="1"/>
    <col min="15619" max="15619" width="15.5703125" style="19" bestFit="1" customWidth="1"/>
    <col min="15620" max="15620" width="17.140625" style="19" bestFit="1" customWidth="1"/>
    <col min="15621" max="15621" width="12.42578125" style="19" bestFit="1" customWidth="1"/>
    <col min="15622" max="15622" width="14.85546875" style="19" bestFit="1" customWidth="1"/>
    <col min="15623" max="15623" width="12.7109375" style="19" bestFit="1" customWidth="1"/>
    <col min="15624" max="15868" width="10.85546875" style="19"/>
    <col min="15869" max="15869" width="7" style="19" customWidth="1"/>
    <col min="15870" max="15870" width="43.140625" style="19" customWidth="1"/>
    <col min="15871" max="15871" width="13.7109375" style="19" bestFit="1" customWidth="1"/>
    <col min="15872" max="15872" width="6.140625" style="19" customWidth="1"/>
    <col min="15873" max="15873" width="19.140625" style="19" customWidth="1"/>
    <col min="15874" max="15874" width="16.85546875" style="19" bestFit="1" customWidth="1"/>
    <col min="15875" max="15875" width="15.5703125" style="19" bestFit="1" customWidth="1"/>
    <col min="15876" max="15876" width="17.140625" style="19" bestFit="1" customWidth="1"/>
    <col min="15877" max="15877" width="12.42578125" style="19" bestFit="1" customWidth="1"/>
    <col min="15878" max="15878" width="14.85546875" style="19" bestFit="1" customWidth="1"/>
    <col min="15879" max="15879" width="12.7109375" style="19" bestFit="1" customWidth="1"/>
    <col min="15880" max="16124" width="10.85546875" style="19"/>
    <col min="16125" max="16125" width="7" style="19" customWidth="1"/>
    <col min="16126" max="16126" width="43.140625" style="19" customWidth="1"/>
    <col min="16127" max="16127" width="13.7109375" style="19" bestFit="1" customWidth="1"/>
    <col min="16128" max="16128" width="6.140625" style="19" customWidth="1"/>
    <col min="16129" max="16129" width="19.140625" style="19" customWidth="1"/>
    <col min="16130" max="16130" width="16.85546875" style="19" bestFit="1" customWidth="1"/>
    <col min="16131" max="16131" width="15.5703125" style="19" bestFit="1" customWidth="1"/>
    <col min="16132" max="16132" width="17.140625" style="19" bestFit="1" customWidth="1"/>
    <col min="16133" max="16133" width="12.42578125" style="19" bestFit="1" customWidth="1"/>
    <col min="16134" max="16134" width="14.85546875" style="19" bestFit="1" customWidth="1"/>
    <col min="16135" max="16135" width="12.7109375" style="19" bestFit="1" customWidth="1"/>
    <col min="16136" max="16380" width="10.85546875" style="19"/>
    <col min="16381" max="16384" width="10.85546875" style="19" customWidth="1"/>
  </cols>
  <sheetData>
    <row r="1" spans="1:9" ht="17.25" x14ac:dyDescent="0.25">
      <c r="A1" s="17"/>
      <c r="B1" s="18" t="s">
        <v>342</v>
      </c>
      <c r="E1" s="20"/>
    </row>
    <row r="2" spans="1:9" ht="15.75" thickBot="1" x14ac:dyDescent="0.3">
      <c r="B2" s="22" t="s">
        <v>319</v>
      </c>
      <c r="C2" s="23"/>
      <c r="D2" s="23"/>
      <c r="E2" s="24"/>
    </row>
    <row r="3" spans="1:9" ht="15.75" thickTop="1" x14ac:dyDescent="0.25"/>
    <row r="4" spans="1:9" ht="21.75" customHeight="1" x14ac:dyDescent="0.25"/>
    <row r="5" spans="1:9" x14ac:dyDescent="0.25">
      <c r="A5" s="25"/>
      <c r="B5" s="26" t="s">
        <v>27</v>
      </c>
      <c r="C5" s="27"/>
      <c r="D5" s="27"/>
      <c r="E5" s="27"/>
    </row>
    <row r="6" spans="1:9" x14ac:dyDescent="0.25">
      <c r="A6" s="25"/>
      <c r="B6" s="27"/>
      <c r="C6" s="27"/>
      <c r="D6" s="27"/>
      <c r="E6" s="27"/>
    </row>
    <row r="7" spans="1:9" x14ac:dyDescent="0.25">
      <c r="A7" s="25"/>
      <c r="B7" s="27" t="s">
        <v>4</v>
      </c>
      <c r="C7" s="104">
        <f>+'Edo Resultados'!D9</f>
        <v>18539064.199999999</v>
      </c>
      <c r="D7" s="28"/>
      <c r="E7" s="28"/>
      <c r="G7" s="20"/>
    </row>
    <row r="8" spans="1:9" hidden="1" x14ac:dyDescent="0.25">
      <c r="A8" s="25"/>
      <c r="B8" s="27" t="s">
        <v>321</v>
      </c>
      <c r="C8" s="104">
        <v>0</v>
      </c>
      <c r="D8" s="28"/>
      <c r="E8" s="28"/>
    </row>
    <row r="9" spans="1:9" x14ac:dyDescent="0.25">
      <c r="A9" s="25"/>
      <c r="B9" s="27" t="s">
        <v>5</v>
      </c>
      <c r="C9" s="104">
        <f>+'Edo Resultados'!D10</f>
        <v>617611.98</v>
      </c>
      <c r="D9" s="28"/>
      <c r="E9" s="30"/>
    </row>
    <row r="10" spans="1:9" ht="15.75" thickBot="1" x14ac:dyDescent="0.3">
      <c r="A10" s="25"/>
      <c r="B10" s="27" t="s">
        <v>28</v>
      </c>
      <c r="C10" s="105">
        <f>-'Edo Resultados'!D11</f>
        <v>-1190062.32</v>
      </c>
      <c r="D10" s="28"/>
      <c r="E10" s="106">
        <f>+SUM(C7:C10)</f>
        <v>17966613.859999999</v>
      </c>
      <c r="F10" s="20"/>
      <c r="G10" s="29"/>
    </row>
    <row r="11" spans="1:9" x14ac:dyDescent="0.25">
      <c r="A11" s="25"/>
      <c r="B11" s="27"/>
      <c r="C11" s="28"/>
      <c r="D11" s="28"/>
      <c r="E11" s="67"/>
      <c r="I11" s="256"/>
    </row>
    <row r="12" spans="1:9" x14ac:dyDescent="0.25">
      <c r="A12" s="25"/>
      <c r="B12" s="27"/>
      <c r="C12" s="28"/>
      <c r="D12" s="28"/>
      <c r="E12" s="67"/>
    </row>
    <row r="13" spans="1:9" x14ac:dyDescent="0.25">
      <c r="A13" s="25" t="s">
        <v>29</v>
      </c>
      <c r="B13" s="27" t="s">
        <v>30</v>
      </c>
      <c r="C13" s="28"/>
      <c r="D13" s="28"/>
      <c r="E13" s="67">
        <v>0</v>
      </c>
    </row>
    <row r="14" spans="1:9" x14ac:dyDescent="0.25">
      <c r="A14" s="25"/>
      <c r="B14" s="27" t="s">
        <v>31</v>
      </c>
      <c r="C14" s="28"/>
      <c r="D14" s="28"/>
      <c r="E14" s="67">
        <v>0</v>
      </c>
    </row>
    <row r="15" spans="1:9" x14ac:dyDescent="0.25">
      <c r="A15" s="25"/>
      <c r="B15" s="27" t="s">
        <v>28</v>
      </c>
      <c r="C15" s="28"/>
      <c r="D15" s="28"/>
      <c r="E15" s="67">
        <f>+'Edo Resultados'!D11</f>
        <v>1190062.32</v>
      </c>
    </row>
    <row r="16" spans="1:9" x14ac:dyDescent="0.25">
      <c r="A16" s="25"/>
      <c r="B16" s="27" t="s">
        <v>9</v>
      </c>
      <c r="C16" s="28"/>
      <c r="D16" s="28"/>
      <c r="E16" s="67">
        <v>0</v>
      </c>
      <c r="F16" s="29"/>
      <c r="G16" s="29"/>
    </row>
    <row r="17" spans="1:7" x14ac:dyDescent="0.25">
      <c r="A17" s="25"/>
      <c r="B17" s="27"/>
      <c r="C17" s="28"/>
      <c r="D17" s="28"/>
      <c r="E17" s="107"/>
    </row>
    <row r="18" spans="1:7" x14ac:dyDescent="0.25">
      <c r="A18" s="25" t="s">
        <v>32</v>
      </c>
      <c r="B18" s="27" t="s">
        <v>33</v>
      </c>
      <c r="C18" s="28"/>
      <c r="D18" s="28"/>
      <c r="E18" s="108"/>
    </row>
    <row r="19" spans="1:7" x14ac:dyDescent="0.25">
      <c r="A19" s="25"/>
      <c r="B19" s="27" t="s">
        <v>34</v>
      </c>
      <c r="C19" s="28"/>
      <c r="D19" s="28"/>
      <c r="E19" s="108"/>
      <c r="F19" s="29"/>
    </row>
    <row r="20" spans="1:7" x14ac:dyDescent="0.25">
      <c r="A20" s="25"/>
      <c r="B20" s="27"/>
      <c r="C20" s="28"/>
      <c r="D20" s="28"/>
      <c r="E20" s="108"/>
    </row>
    <row r="21" spans="1:7" ht="15.75" thickBot="1" x14ac:dyDescent="0.3">
      <c r="A21" s="25" t="s">
        <v>35</v>
      </c>
      <c r="B21" s="26" t="s">
        <v>36</v>
      </c>
      <c r="C21" s="28"/>
      <c r="D21" s="28"/>
      <c r="E21" s="109">
        <f>+E10+E13+E14+E15+E16-E18-E19</f>
        <v>19156676.18</v>
      </c>
      <c r="F21" s="29"/>
      <c r="G21" s="282"/>
    </row>
    <row r="22" spans="1:7" ht="15.75" thickTop="1" x14ac:dyDescent="0.25">
      <c r="A22" s="25"/>
      <c r="B22" s="27"/>
      <c r="C22" s="28"/>
      <c r="D22" s="28"/>
      <c r="E22" s="28">
        <f>+E21-'Edo. Res. Con.-Fis'!C21</f>
        <v>0</v>
      </c>
    </row>
    <row r="23" spans="1:7" x14ac:dyDescent="0.25">
      <c r="A23" s="25"/>
      <c r="B23" s="27"/>
      <c r="C23" s="27"/>
      <c r="D23" s="27"/>
      <c r="E23" s="32"/>
      <c r="F23" s="29"/>
    </row>
    <row r="24" spans="1:7" x14ac:dyDescent="0.25">
      <c r="A24" s="25"/>
      <c r="B24" s="27"/>
      <c r="C24" s="27"/>
      <c r="D24" s="27"/>
      <c r="E24" s="32"/>
    </row>
  </sheetData>
  <pageMargins left="0.7" right="0.7" top="0.75" bottom="0.75" header="0.3" footer="0.3"/>
  <pageSetup paperSize="1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H260"/>
  <sheetViews>
    <sheetView topLeftCell="A191" workbookViewId="0"/>
  </sheetViews>
  <sheetFormatPr baseColWidth="10" defaultColWidth="9.140625" defaultRowHeight="15" x14ac:dyDescent="0.25"/>
  <cols>
    <col min="1" max="1" width="13.7109375" style="325" customWidth="1"/>
    <col min="2" max="2" width="32.710937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869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233926.93</v>
      </c>
      <c r="D9" s="333" t="s">
        <v>37</v>
      </c>
      <c r="E9" s="332">
        <v>2438574.81</v>
      </c>
      <c r="F9" s="332">
        <v>2622992.5699999998</v>
      </c>
      <c r="G9" s="332">
        <v>49509.17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66666.710000000006</v>
      </c>
      <c r="D10" s="330" t="s">
        <v>37</v>
      </c>
      <c r="E10" s="335">
        <v>180000</v>
      </c>
      <c r="F10" s="335">
        <v>216666.53</v>
      </c>
      <c r="G10" s="335">
        <v>30000.18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167260.22</v>
      </c>
      <c r="D11" s="330" t="s">
        <v>37</v>
      </c>
      <c r="E11" s="335">
        <v>2258574.81</v>
      </c>
      <c r="F11" s="335">
        <v>2406326.04</v>
      </c>
      <c r="G11" s="335">
        <v>19508.990000000002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771022.52</v>
      </c>
      <c r="D13" s="333" t="s">
        <v>37</v>
      </c>
      <c r="E13" s="332">
        <v>2013758.73</v>
      </c>
      <c r="F13" s="332">
        <v>1817830.1</v>
      </c>
      <c r="G13" s="332">
        <v>966951.15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6218.96</v>
      </c>
      <c r="D14" s="330" t="s">
        <v>37</v>
      </c>
      <c r="E14" s="335">
        <v>0</v>
      </c>
      <c r="F14" s="335">
        <v>0</v>
      </c>
      <c r="G14" s="335">
        <v>6218.96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100704.86</v>
      </c>
      <c r="D15" s="330" t="s">
        <v>37</v>
      </c>
      <c r="E15" s="337">
        <v>-603.24</v>
      </c>
      <c r="F15" s="335">
        <v>0</v>
      </c>
      <c r="G15" s="335">
        <v>100101.62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38625.660000000003</v>
      </c>
      <c r="D16" s="330" t="s">
        <v>37</v>
      </c>
      <c r="E16" s="335">
        <v>118702.04</v>
      </c>
      <c r="F16" s="335">
        <v>106987.24</v>
      </c>
      <c r="G16" s="335">
        <v>50340.46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625473.04</v>
      </c>
      <c r="D17" s="330" t="s">
        <v>37</v>
      </c>
      <c r="E17" s="335">
        <v>1895659.93</v>
      </c>
      <c r="F17" s="335">
        <v>1710842.86</v>
      </c>
      <c r="G17" s="335">
        <v>810290.11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570917.66</v>
      </c>
      <c r="D23" s="333" t="s">
        <v>37</v>
      </c>
      <c r="E23" s="332">
        <v>323292.03000000003</v>
      </c>
      <c r="F23" s="332">
        <v>542021.9</v>
      </c>
      <c r="G23" s="332">
        <v>352187.79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528476.66</v>
      </c>
      <c r="D24" s="330" t="s">
        <v>37</v>
      </c>
      <c r="E24" s="335">
        <v>82940</v>
      </c>
      <c r="F24" s="335">
        <v>319000</v>
      </c>
      <c r="G24" s="335">
        <v>292416.65999999997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528476.66</v>
      </c>
      <c r="D25" s="330" t="s">
        <v>37</v>
      </c>
      <c r="E25" s="335">
        <v>82940</v>
      </c>
      <c r="F25" s="335">
        <v>319000</v>
      </c>
      <c r="G25" s="335">
        <v>292416.65999999997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17400</v>
      </c>
      <c r="D26" s="330" t="s">
        <v>37</v>
      </c>
      <c r="E26" s="335">
        <v>17400</v>
      </c>
      <c r="F26" s="335">
        <v>0</v>
      </c>
      <c r="G26" s="335">
        <v>34800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17400</v>
      </c>
      <c r="D27" s="330" t="s">
        <v>37</v>
      </c>
      <c r="E27" s="335">
        <v>17400</v>
      </c>
      <c r="F27" s="335">
        <v>0</v>
      </c>
      <c r="G27" s="335">
        <v>34800</v>
      </c>
      <c r="H27" s="330" t="s">
        <v>37</v>
      </c>
    </row>
    <row r="28" spans="1:8" ht="20.100000000000001" customHeight="1" x14ac:dyDescent="0.25">
      <c r="A28" s="334" t="s">
        <v>870</v>
      </c>
      <c r="B28" s="334" t="s">
        <v>871</v>
      </c>
      <c r="C28" s="335">
        <v>0</v>
      </c>
      <c r="D28" s="330" t="s">
        <v>37</v>
      </c>
      <c r="E28" s="335">
        <v>14197</v>
      </c>
      <c r="F28" s="335">
        <v>14197</v>
      </c>
      <c r="G28" s="335">
        <v>0</v>
      </c>
      <c r="H28" s="330" t="s">
        <v>37</v>
      </c>
    </row>
    <row r="29" spans="1:8" ht="20.100000000000001" customHeight="1" x14ac:dyDescent="0.25">
      <c r="A29" s="334" t="s">
        <v>872</v>
      </c>
      <c r="B29" s="334" t="s">
        <v>873</v>
      </c>
      <c r="C29" s="335">
        <v>0</v>
      </c>
      <c r="D29" s="330" t="s">
        <v>37</v>
      </c>
      <c r="E29" s="335">
        <v>14197</v>
      </c>
      <c r="F29" s="335">
        <v>14197</v>
      </c>
      <c r="G29" s="335">
        <v>0</v>
      </c>
      <c r="H29" s="330" t="s">
        <v>37</v>
      </c>
    </row>
    <row r="30" spans="1:8" ht="20.100000000000001" customHeight="1" x14ac:dyDescent="0.25">
      <c r="A30" s="334" t="s">
        <v>800</v>
      </c>
      <c r="B30" s="334" t="s">
        <v>513</v>
      </c>
      <c r="C30" s="335">
        <v>25041</v>
      </c>
      <c r="D30" s="330" t="s">
        <v>37</v>
      </c>
      <c r="E30" s="335">
        <v>0</v>
      </c>
      <c r="F30" s="335">
        <v>25041</v>
      </c>
      <c r="G30" s="335">
        <v>0</v>
      </c>
      <c r="H30" s="330" t="s">
        <v>37</v>
      </c>
    </row>
    <row r="31" spans="1:8" ht="20.100000000000001" customHeight="1" x14ac:dyDescent="0.25">
      <c r="A31" s="334" t="s">
        <v>801</v>
      </c>
      <c r="B31" s="334" t="s">
        <v>802</v>
      </c>
      <c r="C31" s="335">
        <v>25041</v>
      </c>
      <c r="D31" s="330" t="s">
        <v>37</v>
      </c>
      <c r="E31" s="335">
        <v>0</v>
      </c>
      <c r="F31" s="335">
        <v>25041</v>
      </c>
      <c r="G31" s="335">
        <v>0</v>
      </c>
      <c r="H31" s="330" t="s">
        <v>37</v>
      </c>
    </row>
    <row r="32" spans="1:8" ht="20.100000000000001" customHeight="1" x14ac:dyDescent="0.25">
      <c r="A32" s="334" t="s">
        <v>381</v>
      </c>
      <c r="B32" s="334" t="s">
        <v>382</v>
      </c>
      <c r="C32" s="335">
        <v>0</v>
      </c>
      <c r="D32" s="330" t="s">
        <v>37</v>
      </c>
      <c r="E32" s="335">
        <v>208755.03</v>
      </c>
      <c r="F32" s="335">
        <v>183783.9</v>
      </c>
      <c r="G32" s="335">
        <v>24971.13</v>
      </c>
      <c r="H32" s="330" t="s">
        <v>37</v>
      </c>
    </row>
    <row r="33" spans="1:8" ht="20.100000000000001" customHeight="1" x14ac:dyDescent="0.25">
      <c r="A33" s="334" t="s">
        <v>383</v>
      </c>
      <c r="B33" s="334" t="s">
        <v>384</v>
      </c>
      <c r="C33" s="335">
        <v>0</v>
      </c>
      <c r="D33" s="330" t="s">
        <v>37</v>
      </c>
      <c r="E33" s="335">
        <v>208755.03</v>
      </c>
      <c r="F33" s="335">
        <v>183783.9</v>
      </c>
      <c r="G33" s="335">
        <v>24971.13</v>
      </c>
      <c r="H33" s="330" t="s">
        <v>37</v>
      </c>
    </row>
    <row r="34" spans="1:8" ht="20.100000000000001" customHeight="1" x14ac:dyDescent="0.25">
      <c r="A34" s="330" t="s">
        <v>37</v>
      </c>
    </row>
    <row r="35" spans="1:8" ht="20.100000000000001" customHeight="1" x14ac:dyDescent="0.25">
      <c r="A35" s="328" t="s">
        <v>385</v>
      </c>
      <c r="B35" s="328" t="s">
        <v>386</v>
      </c>
      <c r="C35" s="332">
        <v>60219.040000000001</v>
      </c>
      <c r="D35" s="333" t="s">
        <v>37</v>
      </c>
      <c r="E35" s="332">
        <v>136245.12</v>
      </c>
      <c r="F35" s="332">
        <v>92142.16</v>
      </c>
      <c r="G35" s="332">
        <v>104322</v>
      </c>
      <c r="H35" s="333" t="s">
        <v>37</v>
      </c>
    </row>
    <row r="36" spans="1:8" ht="20.100000000000001" customHeight="1" x14ac:dyDescent="0.25">
      <c r="A36" s="334" t="s">
        <v>387</v>
      </c>
      <c r="B36" s="334" t="s">
        <v>378</v>
      </c>
      <c r="C36" s="335">
        <v>46322</v>
      </c>
      <c r="D36" s="330" t="s">
        <v>37</v>
      </c>
      <c r="E36" s="335">
        <v>58000</v>
      </c>
      <c r="F36" s="335">
        <v>0</v>
      </c>
      <c r="G36" s="335">
        <v>104322</v>
      </c>
      <c r="H36" s="330" t="s">
        <v>37</v>
      </c>
    </row>
    <row r="37" spans="1:8" ht="20.100000000000001" customHeight="1" x14ac:dyDescent="0.25">
      <c r="A37" s="334" t="s">
        <v>803</v>
      </c>
      <c r="B37" s="334" t="s">
        <v>380</v>
      </c>
      <c r="C37" s="335">
        <v>5722</v>
      </c>
      <c r="D37" s="330" t="s">
        <v>37</v>
      </c>
      <c r="E37" s="335">
        <v>0</v>
      </c>
      <c r="F37" s="335">
        <v>0</v>
      </c>
      <c r="G37" s="335">
        <v>5722</v>
      </c>
      <c r="H37" s="330" t="s">
        <v>37</v>
      </c>
    </row>
    <row r="38" spans="1:8" ht="20.100000000000001" customHeight="1" x14ac:dyDescent="0.25">
      <c r="A38" s="334" t="s">
        <v>388</v>
      </c>
      <c r="B38" s="334" t="s">
        <v>389</v>
      </c>
      <c r="C38" s="335">
        <v>40600</v>
      </c>
      <c r="D38" s="330" t="s">
        <v>37</v>
      </c>
      <c r="E38" s="335">
        <v>58000</v>
      </c>
      <c r="F38" s="335">
        <v>0</v>
      </c>
      <c r="G38" s="335">
        <v>98600</v>
      </c>
      <c r="H38" s="330" t="s">
        <v>37</v>
      </c>
    </row>
    <row r="39" spans="1:8" ht="20.100000000000001" customHeight="1" x14ac:dyDescent="0.25">
      <c r="A39" s="334" t="s">
        <v>874</v>
      </c>
      <c r="B39" s="334" t="s">
        <v>871</v>
      </c>
      <c r="C39" s="335">
        <v>0</v>
      </c>
      <c r="D39" s="330" t="s">
        <v>37</v>
      </c>
      <c r="E39" s="335">
        <v>76560</v>
      </c>
      <c r="F39" s="335">
        <v>76560</v>
      </c>
      <c r="G39" s="335">
        <v>0</v>
      </c>
      <c r="H39" s="330" t="s">
        <v>37</v>
      </c>
    </row>
    <row r="40" spans="1:8" ht="20.100000000000001" customHeight="1" x14ac:dyDescent="0.25">
      <c r="A40" s="334" t="s">
        <v>875</v>
      </c>
      <c r="B40" s="334" t="s">
        <v>876</v>
      </c>
      <c r="C40" s="335">
        <v>0</v>
      </c>
      <c r="D40" s="330" t="s">
        <v>37</v>
      </c>
      <c r="E40" s="335">
        <v>76560</v>
      </c>
      <c r="F40" s="335">
        <v>76560</v>
      </c>
      <c r="G40" s="335">
        <v>0</v>
      </c>
      <c r="H40" s="330" t="s">
        <v>37</v>
      </c>
    </row>
    <row r="41" spans="1:8" ht="20.100000000000001" customHeight="1" x14ac:dyDescent="0.25">
      <c r="A41" s="334" t="s">
        <v>810</v>
      </c>
      <c r="B41" s="334" t="s">
        <v>382</v>
      </c>
      <c r="C41" s="335">
        <v>13897.04</v>
      </c>
      <c r="D41" s="330" t="s">
        <v>37</v>
      </c>
      <c r="E41" s="335">
        <v>1685.12</v>
      </c>
      <c r="F41" s="335">
        <v>15582.16</v>
      </c>
      <c r="G41" s="335">
        <v>0</v>
      </c>
      <c r="H41" s="330" t="s">
        <v>37</v>
      </c>
    </row>
    <row r="42" spans="1:8" ht="20.100000000000001" customHeight="1" x14ac:dyDescent="0.25">
      <c r="A42" s="334" t="s">
        <v>811</v>
      </c>
      <c r="B42" s="334" t="s">
        <v>812</v>
      </c>
      <c r="C42" s="335">
        <v>4230.38</v>
      </c>
      <c r="D42" s="330" t="s">
        <v>37</v>
      </c>
      <c r="E42" s="335">
        <v>1685.12</v>
      </c>
      <c r="F42" s="335">
        <v>5915.5</v>
      </c>
      <c r="G42" s="335">
        <v>0</v>
      </c>
      <c r="H42" s="330" t="s">
        <v>37</v>
      </c>
    </row>
    <row r="43" spans="1:8" ht="20.100000000000001" customHeight="1" x14ac:dyDescent="0.25">
      <c r="A43" s="334" t="s">
        <v>813</v>
      </c>
      <c r="B43" s="334" t="s">
        <v>814</v>
      </c>
      <c r="C43" s="335">
        <v>9666.66</v>
      </c>
      <c r="D43" s="330" t="s">
        <v>37</v>
      </c>
      <c r="E43" s="335">
        <v>0</v>
      </c>
      <c r="F43" s="335">
        <v>9666.66</v>
      </c>
      <c r="G43" s="335">
        <v>0</v>
      </c>
      <c r="H43" s="330" t="s">
        <v>37</v>
      </c>
    </row>
    <row r="44" spans="1:8" ht="20.100000000000001" customHeight="1" x14ac:dyDescent="0.25">
      <c r="A44" s="330" t="s">
        <v>37</v>
      </c>
    </row>
    <row r="45" spans="1:8" ht="20.100000000000001" customHeight="1" x14ac:dyDescent="0.25">
      <c r="A45" s="328" t="s">
        <v>390</v>
      </c>
      <c r="B45" s="328" t="s">
        <v>391</v>
      </c>
      <c r="C45" s="332">
        <v>980843.79</v>
      </c>
      <c r="D45" s="333" t="s">
        <v>37</v>
      </c>
      <c r="E45" s="332">
        <v>2184221.8199999998</v>
      </c>
      <c r="F45" s="332">
        <v>1480173</v>
      </c>
      <c r="G45" s="332">
        <v>1684892.61</v>
      </c>
      <c r="H45" s="333" t="s">
        <v>37</v>
      </c>
    </row>
    <row r="46" spans="1:8" ht="20.100000000000001" customHeight="1" x14ac:dyDescent="0.25">
      <c r="A46" s="334" t="s">
        <v>392</v>
      </c>
      <c r="B46" s="334" t="s">
        <v>378</v>
      </c>
      <c r="C46" s="335">
        <v>755806.24</v>
      </c>
      <c r="D46" s="330" t="s">
        <v>37</v>
      </c>
      <c r="E46" s="335">
        <v>929086.37</v>
      </c>
      <c r="F46" s="335">
        <v>0</v>
      </c>
      <c r="G46" s="335">
        <v>1684892.61</v>
      </c>
      <c r="H46" s="330" t="s">
        <v>37</v>
      </c>
    </row>
    <row r="47" spans="1:8" ht="20.100000000000001" customHeight="1" x14ac:dyDescent="0.25">
      <c r="A47" s="334" t="s">
        <v>815</v>
      </c>
      <c r="B47" s="334" t="s">
        <v>380</v>
      </c>
      <c r="C47" s="335">
        <v>98362.32</v>
      </c>
      <c r="D47" s="330" t="s">
        <v>37</v>
      </c>
      <c r="E47" s="337">
        <v>-555.03</v>
      </c>
      <c r="F47" s="335">
        <v>0</v>
      </c>
      <c r="G47" s="335">
        <v>97807.29</v>
      </c>
      <c r="H47" s="330" t="s">
        <v>37</v>
      </c>
    </row>
    <row r="48" spans="1:8" ht="20.100000000000001" customHeight="1" x14ac:dyDescent="0.25">
      <c r="A48" s="334" t="s">
        <v>393</v>
      </c>
      <c r="B48" s="334" t="s">
        <v>389</v>
      </c>
      <c r="C48" s="335">
        <v>657443.92000000004</v>
      </c>
      <c r="D48" s="330" t="s">
        <v>37</v>
      </c>
      <c r="E48" s="335">
        <v>929641.4</v>
      </c>
      <c r="F48" s="335">
        <v>0</v>
      </c>
      <c r="G48" s="335">
        <v>1587085.32</v>
      </c>
      <c r="H48" s="330" t="s">
        <v>37</v>
      </c>
    </row>
    <row r="49" spans="1:8" ht="20.100000000000001" customHeight="1" x14ac:dyDescent="0.25">
      <c r="A49" s="334" t="s">
        <v>877</v>
      </c>
      <c r="B49" s="334" t="s">
        <v>871</v>
      </c>
      <c r="C49" s="335">
        <v>0</v>
      </c>
      <c r="D49" s="330" t="s">
        <v>37</v>
      </c>
      <c r="E49" s="335">
        <v>1228007.0900000001</v>
      </c>
      <c r="F49" s="335">
        <v>1228007.0900000001</v>
      </c>
      <c r="G49" s="335">
        <v>0</v>
      </c>
      <c r="H49" s="330" t="s">
        <v>37</v>
      </c>
    </row>
    <row r="50" spans="1:8" ht="20.100000000000001" customHeight="1" x14ac:dyDescent="0.25">
      <c r="A50" s="334" t="s">
        <v>878</v>
      </c>
      <c r="B50" s="334" t="s">
        <v>876</v>
      </c>
      <c r="C50" s="335">
        <v>0</v>
      </c>
      <c r="D50" s="330" t="s">
        <v>37</v>
      </c>
      <c r="E50" s="335">
        <v>1228007.0900000001</v>
      </c>
      <c r="F50" s="335">
        <v>1228007.0900000001</v>
      </c>
      <c r="G50" s="335">
        <v>0</v>
      </c>
      <c r="H50" s="330" t="s">
        <v>37</v>
      </c>
    </row>
    <row r="51" spans="1:8" ht="20.100000000000001" customHeight="1" x14ac:dyDescent="0.25">
      <c r="A51" s="334" t="s">
        <v>820</v>
      </c>
      <c r="B51" s="334" t="s">
        <v>382</v>
      </c>
      <c r="C51" s="335">
        <v>225037.55</v>
      </c>
      <c r="D51" s="330" t="s">
        <v>37</v>
      </c>
      <c r="E51" s="335">
        <v>27128.36</v>
      </c>
      <c r="F51" s="335">
        <v>252165.91</v>
      </c>
      <c r="G51" s="335">
        <v>0</v>
      </c>
      <c r="H51" s="330" t="s">
        <v>37</v>
      </c>
    </row>
    <row r="52" spans="1:8" ht="20.100000000000001" customHeight="1" x14ac:dyDescent="0.25">
      <c r="A52" s="334" t="s">
        <v>821</v>
      </c>
      <c r="B52" s="334" t="s">
        <v>822</v>
      </c>
      <c r="C52" s="335">
        <v>68503.39</v>
      </c>
      <c r="D52" s="330" t="s">
        <v>37</v>
      </c>
      <c r="E52" s="335">
        <v>27128.36</v>
      </c>
      <c r="F52" s="335">
        <v>95631.75</v>
      </c>
      <c r="G52" s="335">
        <v>0</v>
      </c>
      <c r="H52" s="330" t="s">
        <v>37</v>
      </c>
    </row>
    <row r="53" spans="1:8" ht="20.100000000000001" customHeight="1" x14ac:dyDescent="0.25">
      <c r="A53" s="334" t="s">
        <v>823</v>
      </c>
      <c r="B53" s="334" t="s">
        <v>814</v>
      </c>
      <c r="C53" s="335">
        <v>156534.16</v>
      </c>
      <c r="D53" s="330" t="s">
        <v>37</v>
      </c>
      <c r="E53" s="335">
        <v>0</v>
      </c>
      <c r="F53" s="335">
        <v>156534.16</v>
      </c>
      <c r="G53" s="335">
        <v>0</v>
      </c>
      <c r="H53" s="330" t="s">
        <v>37</v>
      </c>
    </row>
    <row r="54" spans="1:8" ht="20.100000000000001" customHeight="1" x14ac:dyDescent="0.25">
      <c r="A54" s="330" t="s">
        <v>37</v>
      </c>
    </row>
    <row r="55" spans="1:8" ht="20.100000000000001" customHeight="1" x14ac:dyDescent="0.25">
      <c r="A55" s="328" t="s">
        <v>394</v>
      </c>
      <c r="B55" s="328" t="s">
        <v>395</v>
      </c>
      <c r="C55" s="332">
        <v>692718</v>
      </c>
      <c r="D55" s="333" t="s">
        <v>37</v>
      </c>
      <c r="E55" s="332">
        <v>317311.96999999997</v>
      </c>
      <c r="F55" s="332">
        <v>350584.97</v>
      </c>
      <c r="G55" s="332">
        <v>659445</v>
      </c>
      <c r="H55" s="333" t="s">
        <v>37</v>
      </c>
    </row>
    <row r="56" spans="1:8" ht="20.100000000000001" customHeight="1" x14ac:dyDescent="0.25">
      <c r="A56" s="334" t="s">
        <v>396</v>
      </c>
      <c r="B56" s="334" t="s">
        <v>397</v>
      </c>
      <c r="C56" s="335">
        <v>0</v>
      </c>
      <c r="D56" s="330" t="s">
        <v>37</v>
      </c>
      <c r="E56" s="335">
        <v>317311.96999999997</v>
      </c>
      <c r="F56" s="335">
        <v>317311.96999999997</v>
      </c>
      <c r="G56" s="335">
        <v>0</v>
      </c>
      <c r="H56" s="330" t="s">
        <v>37</v>
      </c>
    </row>
    <row r="57" spans="1:8" ht="20.100000000000001" customHeight="1" x14ac:dyDescent="0.25">
      <c r="A57" s="334" t="s">
        <v>398</v>
      </c>
      <c r="B57" s="334" t="s">
        <v>399</v>
      </c>
      <c r="C57" s="335">
        <v>692718</v>
      </c>
      <c r="D57" s="330" t="s">
        <v>37</v>
      </c>
      <c r="E57" s="335">
        <v>0</v>
      </c>
      <c r="F57" s="335">
        <v>33273</v>
      </c>
      <c r="G57" s="335">
        <v>659445</v>
      </c>
      <c r="H57" s="330" t="s">
        <v>37</v>
      </c>
    </row>
    <row r="58" spans="1:8" ht="20.100000000000001" customHeight="1" x14ac:dyDescent="0.25">
      <c r="A58" s="330" t="s">
        <v>37</v>
      </c>
    </row>
    <row r="59" spans="1:8" ht="20.100000000000001" customHeight="1" x14ac:dyDescent="0.25">
      <c r="A59" s="328" t="s">
        <v>400</v>
      </c>
      <c r="B59" s="328" t="s">
        <v>401</v>
      </c>
      <c r="C59" s="332">
        <v>187470.04</v>
      </c>
      <c r="D59" s="333" t="s">
        <v>37</v>
      </c>
      <c r="E59" s="332">
        <v>35272.699999999997</v>
      </c>
      <c r="F59" s="332">
        <v>165277.03</v>
      </c>
      <c r="G59" s="332">
        <v>57465.71</v>
      </c>
      <c r="H59" s="333" t="s">
        <v>37</v>
      </c>
    </row>
    <row r="60" spans="1:8" ht="20.100000000000001" customHeight="1" x14ac:dyDescent="0.25">
      <c r="A60" s="334" t="s">
        <v>824</v>
      </c>
      <c r="B60" s="334" t="s">
        <v>825</v>
      </c>
      <c r="C60" s="335">
        <v>185646.03</v>
      </c>
      <c r="D60" s="330" t="s">
        <v>37</v>
      </c>
      <c r="E60" s="335">
        <v>35272.699999999997</v>
      </c>
      <c r="F60" s="335">
        <v>165277.03</v>
      </c>
      <c r="G60" s="335">
        <v>55641.7</v>
      </c>
      <c r="H60" s="330" t="s">
        <v>37</v>
      </c>
    </row>
    <row r="61" spans="1:8" ht="20.100000000000001" customHeight="1" x14ac:dyDescent="0.25">
      <c r="A61" s="334" t="s">
        <v>402</v>
      </c>
      <c r="B61" s="334" t="s">
        <v>403</v>
      </c>
      <c r="C61" s="335">
        <v>1824.01</v>
      </c>
      <c r="D61" s="330" t="s">
        <v>37</v>
      </c>
      <c r="E61" s="335">
        <v>0</v>
      </c>
      <c r="F61" s="335">
        <v>0</v>
      </c>
      <c r="G61" s="335">
        <v>1824.01</v>
      </c>
      <c r="H61" s="330" t="s">
        <v>37</v>
      </c>
    </row>
    <row r="62" spans="1:8" ht="20.100000000000001" customHeight="1" x14ac:dyDescent="0.25">
      <c r="A62" s="330" t="s">
        <v>37</v>
      </c>
    </row>
    <row r="63" spans="1:8" ht="20.100000000000001" customHeight="1" x14ac:dyDescent="0.25">
      <c r="A63" s="328" t="s">
        <v>826</v>
      </c>
      <c r="B63" s="328" t="s">
        <v>765</v>
      </c>
      <c r="C63" s="332">
        <v>266466.33</v>
      </c>
      <c r="D63" s="333" t="s">
        <v>37</v>
      </c>
      <c r="E63" s="332">
        <v>25869.84</v>
      </c>
      <c r="F63" s="332">
        <v>255727.13</v>
      </c>
      <c r="G63" s="332">
        <v>36609.040000000001</v>
      </c>
      <c r="H63" s="333" t="s">
        <v>37</v>
      </c>
    </row>
    <row r="64" spans="1:8" ht="20.100000000000001" customHeight="1" x14ac:dyDescent="0.25">
      <c r="A64" s="334" t="s">
        <v>827</v>
      </c>
      <c r="B64" s="334" t="s">
        <v>828</v>
      </c>
      <c r="C64" s="335">
        <v>67689.83</v>
      </c>
      <c r="D64" s="330" t="s">
        <v>37</v>
      </c>
      <c r="E64" s="335">
        <v>20026.84</v>
      </c>
      <c r="F64" s="335">
        <v>67689.83</v>
      </c>
      <c r="G64" s="335">
        <v>20026.84</v>
      </c>
      <c r="H64" s="330" t="s">
        <v>37</v>
      </c>
    </row>
    <row r="65" spans="1:8" ht="20.100000000000001" customHeight="1" x14ac:dyDescent="0.25">
      <c r="A65" s="334" t="s">
        <v>829</v>
      </c>
      <c r="B65" s="334" t="s">
        <v>830</v>
      </c>
      <c r="C65" s="335">
        <v>133834.29999999999</v>
      </c>
      <c r="D65" s="330" t="s">
        <v>37</v>
      </c>
      <c r="E65" s="335">
        <v>0</v>
      </c>
      <c r="F65" s="335">
        <v>133834.29999999999</v>
      </c>
      <c r="G65" s="335">
        <v>0</v>
      </c>
      <c r="H65" s="330" t="s">
        <v>37</v>
      </c>
    </row>
    <row r="66" spans="1:8" ht="20.100000000000001" customHeight="1" x14ac:dyDescent="0.25">
      <c r="A66" s="334" t="s">
        <v>831</v>
      </c>
      <c r="B66" s="334" t="s">
        <v>832</v>
      </c>
      <c r="C66" s="335">
        <v>20520</v>
      </c>
      <c r="D66" s="330" t="s">
        <v>37</v>
      </c>
      <c r="E66" s="335">
        <v>5843</v>
      </c>
      <c r="F66" s="335">
        <v>26363</v>
      </c>
      <c r="G66" s="335">
        <v>0</v>
      </c>
      <c r="H66" s="330" t="s">
        <v>37</v>
      </c>
    </row>
    <row r="67" spans="1:8" ht="20.100000000000001" customHeight="1" x14ac:dyDescent="0.25">
      <c r="A67" s="334" t="s">
        <v>833</v>
      </c>
      <c r="B67" s="334" t="s">
        <v>834</v>
      </c>
      <c r="C67" s="335">
        <v>27840</v>
      </c>
      <c r="D67" s="330" t="s">
        <v>37</v>
      </c>
      <c r="E67" s="335">
        <v>0</v>
      </c>
      <c r="F67" s="335">
        <v>27840</v>
      </c>
      <c r="G67" s="335">
        <v>0</v>
      </c>
      <c r="H67" s="330" t="s">
        <v>37</v>
      </c>
    </row>
    <row r="68" spans="1:8" ht="20.100000000000001" customHeight="1" x14ac:dyDescent="0.25">
      <c r="A68" s="334" t="s">
        <v>835</v>
      </c>
      <c r="B68" s="334" t="s">
        <v>836</v>
      </c>
      <c r="C68" s="335">
        <v>16582.2</v>
      </c>
      <c r="D68" s="330" t="s">
        <v>37</v>
      </c>
      <c r="E68" s="335">
        <v>0</v>
      </c>
      <c r="F68" s="335">
        <v>0</v>
      </c>
      <c r="G68" s="335">
        <v>16582.2</v>
      </c>
      <c r="H68" s="330" t="s">
        <v>37</v>
      </c>
    </row>
    <row r="69" spans="1:8" ht="20.100000000000001" customHeight="1" x14ac:dyDescent="0.25">
      <c r="A69" s="330" t="s">
        <v>37</v>
      </c>
    </row>
    <row r="70" spans="1:8" ht="20.100000000000001" customHeight="1" x14ac:dyDescent="0.25">
      <c r="A70" s="328" t="s">
        <v>406</v>
      </c>
      <c r="B70" s="328" t="s">
        <v>288</v>
      </c>
      <c r="C70" s="332">
        <v>20277.59</v>
      </c>
      <c r="D70" s="333" t="s">
        <v>37</v>
      </c>
      <c r="E70" s="332">
        <v>0</v>
      </c>
      <c r="F70" s="332">
        <v>0</v>
      </c>
      <c r="G70" s="332">
        <v>20277.59</v>
      </c>
      <c r="H70" s="333" t="s">
        <v>37</v>
      </c>
    </row>
    <row r="71" spans="1:8" ht="20.100000000000001" customHeight="1" x14ac:dyDescent="0.25">
      <c r="A71" s="334" t="s">
        <v>407</v>
      </c>
      <c r="B71" s="334" t="s">
        <v>408</v>
      </c>
      <c r="C71" s="335">
        <v>11600</v>
      </c>
      <c r="D71" s="330" t="s">
        <v>37</v>
      </c>
      <c r="E71" s="335">
        <v>0</v>
      </c>
      <c r="F71" s="335">
        <v>0</v>
      </c>
      <c r="G71" s="335">
        <v>11600</v>
      </c>
      <c r="H71" s="330" t="s">
        <v>37</v>
      </c>
    </row>
    <row r="72" spans="1:8" ht="20.100000000000001" customHeight="1" x14ac:dyDescent="0.25">
      <c r="A72" s="334" t="s">
        <v>409</v>
      </c>
      <c r="B72" s="334" t="s">
        <v>410</v>
      </c>
      <c r="C72" s="335">
        <v>2300</v>
      </c>
      <c r="D72" s="330" t="s">
        <v>37</v>
      </c>
      <c r="E72" s="335">
        <v>0</v>
      </c>
      <c r="F72" s="335">
        <v>0</v>
      </c>
      <c r="G72" s="335">
        <v>2300</v>
      </c>
      <c r="H72" s="330" t="s">
        <v>37</v>
      </c>
    </row>
    <row r="73" spans="1:8" ht="20.100000000000001" customHeight="1" x14ac:dyDescent="0.25">
      <c r="A73" s="334" t="s">
        <v>411</v>
      </c>
      <c r="B73" s="334" t="s">
        <v>412</v>
      </c>
      <c r="C73" s="335">
        <v>6377.59</v>
      </c>
      <c r="D73" s="330" t="s">
        <v>37</v>
      </c>
      <c r="E73" s="335">
        <v>0</v>
      </c>
      <c r="F73" s="335">
        <v>0</v>
      </c>
      <c r="G73" s="335">
        <v>6377.59</v>
      </c>
      <c r="H73" s="330" t="s">
        <v>37</v>
      </c>
    </row>
    <row r="74" spans="1:8" ht="20.100000000000001" customHeight="1" x14ac:dyDescent="0.25">
      <c r="A74" s="330" t="s">
        <v>37</v>
      </c>
    </row>
    <row r="75" spans="1:8" ht="20.100000000000001" customHeight="1" x14ac:dyDescent="0.25">
      <c r="A75" s="328" t="s">
        <v>413</v>
      </c>
      <c r="B75" s="328" t="s">
        <v>414</v>
      </c>
      <c r="C75" s="333" t="s">
        <v>37</v>
      </c>
      <c r="D75" s="332">
        <v>6314.94</v>
      </c>
      <c r="E75" s="332">
        <v>0</v>
      </c>
      <c r="F75" s="332">
        <v>0</v>
      </c>
      <c r="G75" s="333" t="s">
        <v>37</v>
      </c>
      <c r="H75" s="332">
        <v>6314.94</v>
      </c>
    </row>
    <row r="76" spans="1:8" ht="20.100000000000001" customHeight="1" x14ac:dyDescent="0.25">
      <c r="A76" s="330" t="s">
        <v>37</v>
      </c>
    </row>
    <row r="77" spans="1:8" ht="20.100000000000001" customHeight="1" x14ac:dyDescent="0.25">
      <c r="A77" s="328" t="s">
        <v>415</v>
      </c>
      <c r="B77" s="328" t="s">
        <v>416</v>
      </c>
      <c r="C77" s="332">
        <v>203497.85</v>
      </c>
      <c r="D77" s="333" t="s">
        <v>37</v>
      </c>
      <c r="E77" s="332">
        <v>0</v>
      </c>
      <c r="F77" s="332">
        <v>0</v>
      </c>
      <c r="G77" s="332">
        <v>203497.85</v>
      </c>
      <c r="H77" s="333" t="s">
        <v>37</v>
      </c>
    </row>
    <row r="78" spans="1:8" ht="20.100000000000001" customHeight="1" x14ac:dyDescent="0.25">
      <c r="A78" s="334" t="s">
        <v>417</v>
      </c>
      <c r="B78" s="334" t="s">
        <v>418</v>
      </c>
      <c r="C78" s="335">
        <v>27154.400000000001</v>
      </c>
      <c r="D78" s="330" t="s">
        <v>37</v>
      </c>
      <c r="E78" s="335">
        <v>0</v>
      </c>
      <c r="F78" s="335">
        <v>0</v>
      </c>
      <c r="G78" s="335">
        <v>27154.400000000001</v>
      </c>
      <c r="H78" s="330" t="s">
        <v>37</v>
      </c>
    </row>
    <row r="79" spans="1:8" ht="20.100000000000001" customHeight="1" x14ac:dyDescent="0.25">
      <c r="A79" s="334" t="s">
        <v>419</v>
      </c>
      <c r="B79" s="334" t="s">
        <v>420</v>
      </c>
      <c r="C79" s="335">
        <v>32666.69</v>
      </c>
      <c r="D79" s="330" t="s">
        <v>37</v>
      </c>
      <c r="E79" s="335">
        <v>0</v>
      </c>
      <c r="F79" s="335">
        <v>0</v>
      </c>
      <c r="G79" s="335">
        <v>32666.69</v>
      </c>
      <c r="H79" s="330" t="s">
        <v>37</v>
      </c>
    </row>
    <row r="80" spans="1:8" ht="20.100000000000001" customHeight="1" x14ac:dyDescent="0.25">
      <c r="A80" s="334" t="s">
        <v>421</v>
      </c>
      <c r="B80" s="334" t="s">
        <v>422</v>
      </c>
      <c r="C80" s="335">
        <v>30465.52</v>
      </c>
      <c r="D80" s="330" t="s">
        <v>37</v>
      </c>
      <c r="E80" s="335">
        <v>0</v>
      </c>
      <c r="F80" s="335">
        <v>0</v>
      </c>
      <c r="G80" s="335">
        <v>30465.52</v>
      </c>
      <c r="H80" s="330" t="s">
        <v>37</v>
      </c>
    </row>
    <row r="81" spans="1:8" ht="20.100000000000001" customHeight="1" x14ac:dyDescent="0.25">
      <c r="A81" s="334" t="s">
        <v>423</v>
      </c>
      <c r="B81" s="334" t="s">
        <v>424</v>
      </c>
      <c r="C81" s="335">
        <v>48217.7</v>
      </c>
      <c r="D81" s="330" t="s">
        <v>37</v>
      </c>
      <c r="E81" s="335">
        <v>0</v>
      </c>
      <c r="F81" s="335">
        <v>0</v>
      </c>
      <c r="G81" s="335">
        <v>48217.7</v>
      </c>
      <c r="H81" s="330" t="s">
        <v>37</v>
      </c>
    </row>
    <row r="82" spans="1:8" ht="20.100000000000001" customHeight="1" x14ac:dyDescent="0.25">
      <c r="A82" s="334" t="s">
        <v>425</v>
      </c>
      <c r="B82" s="334" t="s">
        <v>426</v>
      </c>
      <c r="C82" s="335">
        <v>48217.68</v>
      </c>
      <c r="D82" s="330" t="s">
        <v>37</v>
      </c>
      <c r="E82" s="335">
        <v>0</v>
      </c>
      <c r="F82" s="335">
        <v>0</v>
      </c>
      <c r="G82" s="335">
        <v>48217.68</v>
      </c>
      <c r="H82" s="330" t="s">
        <v>37</v>
      </c>
    </row>
    <row r="83" spans="1:8" ht="20.100000000000001" customHeight="1" x14ac:dyDescent="0.25">
      <c r="A83" s="334" t="s">
        <v>427</v>
      </c>
      <c r="B83" s="334" t="s">
        <v>428</v>
      </c>
      <c r="C83" s="335">
        <v>16775.86</v>
      </c>
      <c r="D83" s="330" t="s">
        <v>37</v>
      </c>
      <c r="E83" s="335">
        <v>0</v>
      </c>
      <c r="F83" s="335">
        <v>0</v>
      </c>
      <c r="G83" s="335">
        <v>16775.86</v>
      </c>
      <c r="H83" s="330" t="s">
        <v>37</v>
      </c>
    </row>
    <row r="84" spans="1:8" ht="20.100000000000001" customHeight="1" x14ac:dyDescent="0.25">
      <c r="A84" s="330" t="s">
        <v>37</v>
      </c>
    </row>
    <row r="85" spans="1:8" ht="20.100000000000001" customHeight="1" x14ac:dyDescent="0.25">
      <c r="A85" s="328" t="s">
        <v>429</v>
      </c>
      <c r="B85" s="328" t="s">
        <v>430</v>
      </c>
      <c r="C85" s="333" t="s">
        <v>37</v>
      </c>
      <c r="D85" s="332">
        <v>143114.67000000001</v>
      </c>
      <c r="E85" s="332">
        <v>0</v>
      </c>
      <c r="F85" s="332">
        <v>0</v>
      </c>
      <c r="G85" s="333" t="s">
        <v>37</v>
      </c>
      <c r="H85" s="332">
        <v>143114.67000000001</v>
      </c>
    </row>
    <row r="86" spans="1:8" ht="20.100000000000001" customHeight="1" x14ac:dyDescent="0.25">
      <c r="A86" s="330" t="s">
        <v>37</v>
      </c>
    </row>
    <row r="87" spans="1:8" ht="20.100000000000001" customHeight="1" x14ac:dyDescent="0.25">
      <c r="A87" s="328" t="s">
        <v>431</v>
      </c>
      <c r="B87" s="328" t="s">
        <v>287</v>
      </c>
      <c r="C87" s="332">
        <v>629296.46</v>
      </c>
      <c r="D87" s="333" t="s">
        <v>37</v>
      </c>
      <c r="E87" s="332">
        <v>0</v>
      </c>
      <c r="F87" s="332">
        <v>0</v>
      </c>
      <c r="G87" s="332">
        <v>629296.46</v>
      </c>
      <c r="H87" s="333" t="s">
        <v>37</v>
      </c>
    </row>
    <row r="88" spans="1:8" ht="20.100000000000001" customHeight="1" x14ac:dyDescent="0.25">
      <c r="A88" s="334" t="s">
        <v>432</v>
      </c>
      <c r="B88" s="334" t="s">
        <v>433</v>
      </c>
      <c r="C88" s="335">
        <v>241365.42</v>
      </c>
      <c r="D88" s="330" t="s">
        <v>37</v>
      </c>
      <c r="E88" s="335">
        <v>0</v>
      </c>
      <c r="F88" s="335">
        <v>0</v>
      </c>
      <c r="G88" s="335">
        <v>241365.42</v>
      </c>
      <c r="H88" s="330" t="s">
        <v>37</v>
      </c>
    </row>
    <row r="89" spans="1:8" ht="20.100000000000001" customHeight="1" x14ac:dyDescent="0.25">
      <c r="A89" s="334" t="s">
        <v>434</v>
      </c>
      <c r="B89" s="334" t="s">
        <v>435</v>
      </c>
      <c r="C89" s="335">
        <v>193965.52</v>
      </c>
      <c r="D89" s="330" t="s">
        <v>37</v>
      </c>
      <c r="E89" s="335">
        <v>0</v>
      </c>
      <c r="F89" s="335">
        <v>0</v>
      </c>
      <c r="G89" s="335">
        <v>193965.52</v>
      </c>
      <c r="H89" s="330" t="s">
        <v>37</v>
      </c>
    </row>
    <row r="90" spans="1:8" ht="20.100000000000001" customHeight="1" x14ac:dyDescent="0.25">
      <c r="A90" s="334" t="s">
        <v>436</v>
      </c>
      <c r="B90" s="334" t="s">
        <v>435</v>
      </c>
      <c r="C90" s="335">
        <v>193965.52</v>
      </c>
      <c r="D90" s="330" t="s">
        <v>37</v>
      </c>
      <c r="E90" s="335">
        <v>0</v>
      </c>
      <c r="F90" s="335">
        <v>0</v>
      </c>
      <c r="G90" s="335">
        <v>193965.52</v>
      </c>
      <c r="H90" s="330" t="s">
        <v>37</v>
      </c>
    </row>
    <row r="91" spans="1:8" ht="20.100000000000001" customHeight="1" x14ac:dyDescent="0.25">
      <c r="A91" s="330" t="s">
        <v>37</v>
      </c>
    </row>
    <row r="92" spans="1:8" ht="20.100000000000001" customHeight="1" x14ac:dyDescent="0.25">
      <c r="A92" s="328" t="s">
        <v>437</v>
      </c>
      <c r="B92" s="328" t="s">
        <v>438</v>
      </c>
      <c r="C92" s="333" t="s">
        <v>37</v>
      </c>
      <c r="D92" s="332">
        <v>277110.28000000003</v>
      </c>
      <c r="E92" s="332">
        <v>0</v>
      </c>
      <c r="F92" s="332">
        <v>0</v>
      </c>
      <c r="G92" s="333" t="s">
        <v>37</v>
      </c>
      <c r="H92" s="332">
        <v>277110.28000000003</v>
      </c>
    </row>
    <row r="93" spans="1:8" ht="20.100000000000001" customHeight="1" x14ac:dyDescent="0.25">
      <c r="A93" s="330" t="s">
        <v>37</v>
      </c>
    </row>
    <row r="94" spans="1:8" ht="20.100000000000001" customHeight="1" x14ac:dyDescent="0.25">
      <c r="A94" s="328" t="s">
        <v>439</v>
      </c>
      <c r="B94" s="328" t="s">
        <v>440</v>
      </c>
      <c r="C94" s="332">
        <v>346017.2</v>
      </c>
      <c r="D94" s="333" t="s">
        <v>37</v>
      </c>
      <c r="E94" s="332">
        <v>0</v>
      </c>
      <c r="F94" s="332">
        <v>0</v>
      </c>
      <c r="G94" s="332">
        <v>346017.2</v>
      </c>
      <c r="H94" s="333" t="s">
        <v>37</v>
      </c>
    </row>
    <row r="95" spans="1:8" ht="20.100000000000001" customHeight="1" x14ac:dyDescent="0.25">
      <c r="A95" s="334" t="s">
        <v>441</v>
      </c>
      <c r="B95" s="334" t="s">
        <v>442</v>
      </c>
      <c r="C95" s="335">
        <v>9900</v>
      </c>
      <c r="D95" s="330" t="s">
        <v>37</v>
      </c>
      <c r="E95" s="335">
        <v>0</v>
      </c>
      <c r="F95" s="335">
        <v>0</v>
      </c>
      <c r="G95" s="335">
        <v>9900</v>
      </c>
      <c r="H95" s="330" t="s">
        <v>37</v>
      </c>
    </row>
    <row r="96" spans="1:8" ht="20.100000000000001" customHeight="1" x14ac:dyDescent="0.25">
      <c r="A96" s="334" t="s">
        <v>443</v>
      </c>
      <c r="B96" s="334" t="s">
        <v>444</v>
      </c>
      <c r="C96" s="335">
        <v>14915</v>
      </c>
      <c r="D96" s="330" t="s">
        <v>37</v>
      </c>
      <c r="E96" s="335">
        <v>0</v>
      </c>
      <c r="F96" s="335">
        <v>0</v>
      </c>
      <c r="G96" s="335">
        <v>14915</v>
      </c>
      <c r="H96" s="330" t="s">
        <v>37</v>
      </c>
    </row>
    <row r="97" spans="1:8" ht="20.100000000000001" customHeight="1" x14ac:dyDescent="0.25">
      <c r="A97" s="334" t="s">
        <v>445</v>
      </c>
      <c r="B97" s="334" t="s">
        <v>446</v>
      </c>
      <c r="C97" s="335">
        <v>144725.19</v>
      </c>
      <c r="D97" s="330" t="s">
        <v>37</v>
      </c>
      <c r="E97" s="335">
        <v>0</v>
      </c>
      <c r="F97" s="335">
        <v>0</v>
      </c>
      <c r="G97" s="335">
        <v>144725.19</v>
      </c>
      <c r="H97" s="330" t="s">
        <v>37</v>
      </c>
    </row>
    <row r="98" spans="1:8" ht="20.100000000000001" customHeight="1" x14ac:dyDescent="0.25">
      <c r="A98" s="334" t="s">
        <v>447</v>
      </c>
      <c r="B98" s="334" t="s">
        <v>448</v>
      </c>
      <c r="C98" s="335">
        <v>93440.02</v>
      </c>
      <c r="D98" s="330" t="s">
        <v>37</v>
      </c>
      <c r="E98" s="335">
        <v>0</v>
      </c>
      <c r="F98" s="335">
        <v>0</v>
      </c>
      <c r="G98" s="335">
        <v>93440.02</v>
      </c>
      <c r="H98" s="330" t="s">
        <v>37</v>
      </c>
    </row>
    <row r="99" spans="1:8" ht="20.100000000000001" customHeight="1" x14ac:dyDescent="0.25">
      <c r="A99" s="334" t="s">
        <v>449</v>
      </c>
      <c r="B99" s="334" t="s">
        <v>450</v>
      </c>
      <c r="C99" s="335">
        <v>16512.27</v>
      </c>
      <c r="D99" s="330" t="s">
        <v>37</v>
      </c>
      <c r="E99" s="335">
        <v>0</v>
      </c>
      <c r="F99" s="335">
        <v>0</v>
      </c>
      <c r="G99" s="335">
        <v>16512.27</v>
      </c>
      <c r="H99" s="330" t="s">
        <v>37</v>
      </c>
    </row>
    <row r="100" spans="1:8" ht="20.100000000000001" customHeight="1" x14ac:dyDescent="0.25">
      <c r="A100" s="334" t="s">
        <v>451</v>
      </c>
      <c r="B100" s="334" t="s">
        <v>452</v>
      </c>
      <c r="C100" s="335">
        <v>22340.13</v>
      </c>
      <c r="D100" s="330" t="s">
        <v>37</v>
      </c>
      <c r="E100" s="335">
        <v>0</v>
      </c>
      <c r="F100" s="335">
        <v>0</v>
      </c>
      <c r="G100" s="335">
        <v>22340.13</v>
      </c>
      <c r="H100" s="330" t="s">
        <v>37</v>
      </c>
    </row>
    <row r="101" spans="1:8" ht="20.100000000000001" customHeight="1" x14ac:dyDescent="0.25">
      <c r="A101" s="334" t="s">
        <v>453</v>
      </c>
      <c r="B101" s="334" t="s">
        <v>454</v>
      </c>
      <c r="C101" s="335">
        <v>21987.18</v>
      </c>
      <c r="D101" s="330" t="s">
        <v>37</v>
      </c>
      <c r="E101" s="335">
        <v>0</v>
      </c>
      <c r="F101" s="335">
        <v>0</v>
      </c>
      <c r="G101" s="335">
        <v>21987.18</v>
      </c>
      <c r="H101" s="330" t="s">
        <v>37</v>
      </c>
    </row>
    <row r="102" spans="1:8" ht="20.100000000000001" customHeight="1" x14ac:dyDescent="0.25">
      <c r="A102" s="334" t="s">
        <v>455</v>
      </c>
      <c r="B102" s="334" t="s">
        <v>456</v>
      </c>
      <c r="C102" s="335">
        <v>22197.41</v>
      </c>
      <c r="D102" s="330" t="s">
        <v>37</v>
      </c>
      <c r="E102" s="335">
        <v>0</v>
      </c>
      <c r="F102" s="335">
        <v>0</v>
      </c>
      <c r="G102" s="335">
        <v>22197.41</v>
      </c>
      <c r="H102" s="330" t="s">
        <v>37</v>
      </c>
    </row>
    <row r="103" spans="1:8" ht="20.100000000000001" customHeight="1" x14ac:dyDescent="0.25">
      <c r="A103" s="330" t="s">
        <v>37</v>
      </c>
    </row>
    <row r="104" spans="1:8" ht="20.100000000000001" customHeight="1" x14ac:dyDescent="0.25">
      <c r="A104" s="328" t="s">
        <v>457</v>
      </c>
      <c r="B104" s="328" t="s">
        <v>458</v>
      </c>
      <c r="C104" s="333" t="s">
        <v>37</v>
      </c>
      <c r="D104" s="332">
        <v>172461.45</v>
      </c>
      <c r="E104" s="332">
        <v>0</v>
      </c>
      <c r="F104" s="332">
        <v>0</v>
      </c>
      <c r="G104" s="333" t="s">
        <v>37</v>
      </c>
      <c r="H104" s="332">
        <v>172461.45</v>
      </c>
    </row>
    <row r="105" spans="1:8" ht="20.100000000000001" customHeight="1" x14ac:dyDescent="0.25">
      <c r="A105" s="330" t="s">
        <v>37</v>
      </c>
    </row>
    <row r="106" spans="1:8" ht="20.100000000000001" customHeight="1" x14ac:dyDescent="0.25">
      <c r="A106" s="328" t="s">
        <v>459</v>
      </c>
      <c r="B106" s="328" t="s">
        <v>460</v>
      </c>
      <c r="C106" s="332">
        <v>88021.53</v>
      </c>
      <c r="D106" s="333" t="s">
        <v>37</v>
      </c>
      <c r="E106" s="332">
        <v>130.65</v>
      </c>
      <c r="F106" s="332">
        <v>0</v>
      </c>
      <c r="G106" s="332">
        <v>88152.18</v>
      </c>
      <c r="H106" s="333" t="s">
        <v>37</v>
      </c>
    </row>
    <row r="107" spans="1:8" ht="20.100000000000001" customHeight="1" x14ac:dyDescent="0.25">
      <c r="A107" s="334" t="s">
        <v>461</v>
      </c>
      <c r="B107" s="334" t="s">
        <v>462</v>
      </c>
      <c r="C107" s="335">
        <v>16039.53</v>
      </c>
      <c r="D107" s="330" t="s">
        <v>37</v>
      </c>
      <c r="E107" s="335">
        <v>130.65</v>
      </c>
      <c r="F107" s="335">
        <v>0</v>
      </c>
      <c r="G107" s="335">
        <v>16170.18</v>
      </c>
      <c r="H107" s="330" t="s">
        <v>37</v>
      </c>
    </row>
    <row r="108" spans="1:8" ht="20.100000000000001" customHeight="1" x14ac:dyDescent="0.25">
      <c r="A108" s="334" t="s">
        <v>463</v>
      </c>
      <c r="B108" s="334" t="s">
        <v>464</v>
      </c>
      <c r="C108" s="335">
        <v>71982</v>
      </c>
      <c r="D108" s="330" t="s">
        <v>37</v>
      </c>
      <c r="E108" s="335">
        <v>0</v>
      </c>
      <c r="F108" s="335">
        <v>0</v>
      </c>
      <c r="G108" s="335">
        <v>71982</v>
      </c>
      <c r="H108" s="330" t="s">
        <v>37</v>
      </c>
    </row>
    <row r="109" spans="1:8" ht="20.100000000000001" customHeight="1" x14ac:dyDescent="0.25">
      <c r="A109" s="330" t="s">
        <v>37</v>
      </c>
    </row>
    <row r="110" spans="1:8" ht="20.100000000000001" customHeight="1" x14ac:dyDescent="0.25">
      <c r="A110" s="328" t="s">
        <v>469</v>
      </c>
      <c r="B110" s="328" t="s">
        <v>470</v>
      </c>
      <c r="C110" s="332">
        <v>2000</v>
      </c>
      <c r="D110" s="333" t="s">
        <v>37</v>
      </c>
      <c r="E110" s="332">
        <v>0</v>
      </c>
      <c r="F110" s="332">
        <v>0</v>
      </c>
      <c r="G110" s="332">
        <v>2000</v>
      </c>
      <c r="H110" s="333" t="s">
        <v>37</v>
      </c>
    </row>
    <row r="111" spans="1:8" ht="20.100000000000001" customHeight="1" x14ac:dyDescent="0.25">
      <c r="A111" s="334" t="s">
        <v>471</v>
      </c>
      <c r="B111" s="334" t="s">
        <v>472</v>
      </c>
      <c r="C111" s="335">
        <v>2000</v>
      </c>
      <c r="D111" s="330" t="s">
        <v>37</v>
      </c>
      <c r="E111" s="335">
        <v>0</v>
      </c>
      <c r="F111" s="335">
        <v>0</v>
      </c>
      <c r="G111" s="335">
        <v>2000</v>
      </c>
      <c r="H111" s="330" t="s">
        <v>37</v>
      </c>
    </row>
    <row r="112" spans="1:8" ht="20.100000000000001" customHeight="1" x14ac:dyDescent="0.25">
      <c r="A112" s="330" t="s">
        <v>37</v>
      </c>
    </row>
    <row r="113" spans="1:8" ht="20.100000000000001" customHeight="1" x14ac:dyDescent="0.25">
      <c r="A113" s="328" t="s">
        <v>473</v>
      </c>
      <c r="B113" s="328" t="s">
        <v>474</v>
      </c>
      <c r="C113" s="333" t="s">
        <v>37</v>
      </c>
      <c r="D113" s="332">
        <v>1612400</v>
      </c>
      <c r="E113" s="332">
        <v>2370018.67</v>
      </c>
      <c r="F113" s="332">
        <v>1197630.02</v>
      </c>
      <c r="G113" s="333" t="s">
        <v>37</v>
      </c>
      <c r="H113" s="332">
        <v>440011.35</v>
      </c>
    </row>
    <row r="114" spans="1:8" ht="20.100000000000001" customHeight="1" x14ac:dyDescent="0.25">
      <c r="A114" s="334" t="s">
        <v>475</v>
      </c>
      <c r="B114" s="334" t="s">
        <v>374</v>
      </c>
      <c r="C114" s="330" t="s">
        <v>37</v>
      </c>
      <c r="D114" s="335">
        <v>0</v>
      </c>
      <c r="E114" s="335">
        <v>22933.200000000001</v>
      </c>
      <c r="F114" s="335">
        <v>22933.200000000001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879</v>
      </c>
      <c r="B115" s="334" t="s">
        <v>880</v>
      </c>
      <c r="C115" s="330" t="s">
        <v>37</v>
      </c>
      <c r="D115" s="335">
        <v>0</v>
      </c>
      <c r="E115" s="335">
        <v>22933.200000000001</v>
      </c>
      <c r="F115" s="335">
        <v>22933.200000000001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841</v>
      </c>
      <c r="B116" s="334" t="s">
        <v>842</v>
      </c>
      <c r="C116" s="330" t="s">
        <v>37</v>
      </c>
      <c r="D116" s="335">
        <v>0</v>
      </c>
      <c r="E116" s="335">
        <v>324.8</v>
      </c>
      <c r="F116" s="335">
        <v>324.8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843</v>
      </c>
      <c r="B117" s="334" t="s">
        <v>844</v>
      </c>
      <c r="C117" s="330" t="s">
        <v>37</v>
      </c>
      <c r="D117" s="335">
        <v>0</v>
      </c>
      <c r="E117" s="335">
        <v>324.8</v>
      </c>
      <c r="F117" s="335">
        <v>324.8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482</v>
      </c>
      <c r="B118" s="334" t="s">
        <v>483</v>
      </c>
      <c r="C118" s="330" t="s">
        <v>37</v>
      </c>
      <c r="D118" s="335">
        <v>0</v>
      </c>
      <c r="E118" s="335">
        <v>290</v>
      </c>
      <c r="F118" s="335">
        <v>290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881</v>
      </c>
      <c r="B119" s="334" t="s">
        <v>882</v>
      </c>
      <c r="C119" s="330" t="s">
        <v>37</v>
      </c>
      <c r="D119" s="335">
        <v>0</v>
      </c>
      <c r="E119" s="335">
        <v>290</v>
      </c>
      <c r="F119" s="335">
        <v>290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490</v>
      </c>
      <c r="B120" s="334" t="s">
        <v>491</v>
      </c>
      <c r="C120" s="330" t="s">
        <v>37</v>
      </c>
      <c r="D120" s="335">
        <v>0</v>
      </c>
      <c r="E120" s="335">
        <v>6000</v>
      </c>
      <c r="F120" s="335">
        <v>6000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492</v>
      </c>
      <c r="B121" s="334" t="s">
        <v>493</v>
      </c>
      <c r="C121" s="330" t="s">
        <v>37</v>
      </c>
      <c r="D121" s="335">
        <v>0</v>
      </c>
      <c r="E121" s="335">
        <v>6000</v>
      </c>
      <c r="F121" s="335">
        <v>6000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498</v>
      </c>
      <c r="B122" s="334" t="s">
        <v>378</v>
      </c>
      <c r="C122" s="330" t="s">
        <v>37</v>
      </c>
      <c r="D122" s="335">
        <v>0</v>
      </c>
      <c r="E122" s="335">
        <v>17400</v>
      </c>
      <c r="F122" s="335">
        <v>17400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883</v>
      </c>
      <c r="B123" s="334" t="s">
        <v>884</v>
      </c>
      <c r="C123" s="330" t="s">
        <v>37</v>
      </c>
      <c r="D123" s="335">
        <v>0</v>
      </c>
      <c r="E123" s="335">
        <v>17400</v>
      </c>
      <c r="F123" s="335">
        <v>17400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502</v>
      </c>
      <c r="B124" s="334" t="s">
        <v>503</v>
      </c>
      <c r="C124" s="330" t="s">
        <v>37</v>
      </c>
      <c r="D124" s="335">
        <v>0</v>
      </c>
      <c r="E124" s="335">
        <v>676386</v>
      </c>
      <c r="F124" s="335">
        <v>676386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885</v>
      </c>
      <c r="B125" s="334" t="s">
        <v>886</v>
      </c>
      <c r="C125" s="330" t="s">
        <v>37</v>
      </c>
      <c r="D125" s="335">
        <v>0</v>
      </c>
      <c r="E125" s="335">
        <v>358546</v>
      </c>
      <c r="F125" s="335">
        <v>358546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504</v>
      </c>
      <c r="B126" s="334" t="s">
        <v>505</v>
      </c>
      <c r="C126" s="330" t="s">
        <v>37</v>
      </c>
      <c r="D126" s="335">
        <v>0</v>
      </c>
      <c r="E126" s="335">
        <v>317840</v>
      </c>
      <c r="F126" s="335">
        <v>317840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524</v>
      </c>
      <c r="B127" s="334" t="s">
        <v>525</v>
      </c>
      <c r="C127" s="330" t="s">
        <v>37</v>
      </c>
      <c r="D127" s="335">
        <v>643800</v>
      </c>
      <c r="E127" s="335">
        <v>644642.1</v>
      </c>
      <c r="F127" s="335">
        <v>842.1</v>
      </c>
      <c r="G127" s="330" t="s">
        <v>37</v>
      </c>
      <c r="H127" s="335">
        <v>0</v>
      </c>
    </row>
    <row r="128" spans="1:8" ht="20.100000000000001" customHeight="1" x14ac:dyDescent="0.25">
      <c r="A128" s="334" t="s">
        <v>526</v>
      </c>
      <c r="B128" s="334" t="s">
        <v>527</v>
      </c>
      <c r="C128" s="330" t="s">
        <v>37</v>
      </c>
      <c r="D128" s="335">
        <v>0</v>
      </c>
      <c r="E128" s="335">
        <v>842.1</v>
      </c>
      <c r="F128" s="335">
        <v>842.1</v>
      </c>
      <c r="G128" s="330" t="s">
        <v>37</v>
      </c>
      <c r="H128" s="335">
        <v>0</v>
      </c>
    </row>
    <row r="129" spans="1:8" ht="20.100000000000001" customHeight="1" x14ac:dyDescent="0.25">
      <c r="A129" s="334" t="s">
        <v>853</v>
      </c>
      <c r="B129" s="334" t="s">
        <v>854</v>
      </c>
      <c r="C129" s="330" t="s">
        <v>37</v>
      </c>
      <c r="D129" s="335">
        <v>643800</v>
      </c>
      <c r="E129" s="335">
        <v>643800</v>
      </c>
      <c r="F129" s="335">
        <v>0</v>
      </c>
      <c r="G129" s="330" t="s">
        <v>37</v>
      </c>
      <c r="H129" s="335">
        <v>0</v>
      </c>
    </row>
    <row r="130" spans="1:8" ht="20.100000000000001" customHeight="1" x14ac:dyDescent="0.25">
      <c r="A130" s="334" t="s">
        <v>532</v>
      </c>
      <c r="B130" s="334" t="s">
        <v>533</v>
      </c>
      <c r="C130" s="330" t="s">
        <v>37</v>
      </c>
      <c r="D130" s="335">
        <v>0</v>
      </c>
      <c r="E130" s="335">
        <v>55222</v>
      </c>
      <c r="F130" s="335">
        <v>55222</v>
      </c>
      <c r="G130" s="330" t="s">
        <v>37</v>
      </c>
      <c r="H130" s="335">
        <v>0</v>
      </c>
    </row>
    <row r="131" spans="1:8" ht="20.100000000000001" customHeight="1" x14ac:dyDescent="0.25">
      <c r="A131" s="334" t="s">
        <v>534</v>
      </c>
      <c r="B131" s="334" t="s">
        <v>535</v>
      </c>
      <c r="C131" s="330" t="s">
        <v>37</v>
      </c>
      <c r="D131" s="335">
        <v>0</v>
      </c>
      <c r="E131" s="335">
        <v>5110</v>
      </c>
      <c r="F131" s="335">
        <v>5110</v>
      </c>
      <c r="G131" s="330" t="s">
        <v>37</v>
      </c>
      <c r="H131" s="335">
        <v>0</v>
      </c>
    </row>
    <row r="132" spans="1:8" ht="20.100000000000001" customHeight="1" x14ac:dyDescent="0.25">
      <c r="A132" s="334" t="s">
        <v>536</v>
      </c>
      <c r="B132" s="334" t="s">
        <v>537</v>
      </c>
      <c r="C132" s="330" t="s">
        <v>37</v>
      </c>
      <c r="D132" s="335">
        <v>0</v>
      </c>
      <c r="E132" s="335">
        <v>50112</v>
      </c>
      <c r="F132" s="335">
        <v>50112</v>
      </c>
      <c r="G132" s="330" t="s">
        <v>37</v>
      </c>
      <c r="H132" s="335">
        <v>0</v>
      </c>
    </row>
    <row r="133" spans="1:8" ht="20.100000000000001" customHeight="1" x14ac:dyDescent="0.25">
      <c r="A133" s="334" t="s">
        <v>538</v>
      </c>
      <c r="B133" s="334" t="s">
        <v>539</v>
      </c>
      <c r="C133" s="330" t="s">
        <v>37</v>
      </c>
      <c r="D133" s="335">
        <v>968600</v>
      </c>
      <c r="E133" s="335">
        <v>528588.65</v>
      </c>
      <c r="F133" s="335">
        <v>0</v>
      </c>
      <c r="G133" s="330" t="s">
        <v>37</v>
      </c>
      <c r="H133" s="335">
        <v>440011.35</v>
      </c>
    </row>
    <row r="134" spans="1:8" ht="20.100000000000001" customHeight="1" x14ac:dyDescent="0.25">
      <c r="A134" s="334" t="s">
        <v>857</v>
      </c>
      <c r="B134" s="334" t="s">
        <v>858</v>
      </c>
      <c r="C134" s="330" t="s">
        <v>37</v>
      </c>
      <c r="D134" s="335">
        <v>968600</v>
      </c>
      <c r="E134" s="335">
        <v>528588.65</v>
      </c>
      <c r="F134" s="335">
        <v>0</v>
      </c>
      <c r="G134" s="330" t="s">
        <v>37</v>
      </c>
      <c r="H134" s="335">
        <v>440011.35</v>
      </c>
    </row>
    <row r="135" spans="1:8" ht="20.100000000000001" customHeight="1" x14ac:dyDescent="0.25">
      <c r="A135" s="334" t="s">
        <v>541</v>
      </c>
      <c r="B135" s="334" t="s">
        <v>542</v>
      </c>
      <c r="C135" s="330" t="s">
        <v>37</v>
      </c>
      <c r="D135" s="335">
        <v>0</v>
      </c>
      <c r="E135" s="335">
        <v>129678.66</v>
      </c>
      <c r="F135" s="335">
        <v>129678.66</v>
      </c>
      <c r="G135" s="330" t="s">
        <v>37</v>
      </c>
      <c r="H135" s="335">
        <v>0</v>
      </c>
    </row>
    <row r="136" spans="1:8" ht="20.100000000000001" customHeight="1" x14ac:dyDescent="0.25">
      <c r="A136" s="334" t="s">
        <v>887</v>
      </c>
      <c r="B136" s="334" t="s">
        <v>888</v>
      </c>
      <c r="C136" s="330" t="s">
        <v>37</v>
      </c>
      <c r="D136" s="335">
        <v>0</v>
      </c>
      <c r="E136" s="335">
        <v>125502.66</v>
      </c>
      <c r="F136" s="335">
        <v>125502.66</v>
      </c>
      <c r="G136" s="330" t="s">
        <v>37</v>
      </c>
      <c r="H136" s="335">
        <v>0</v>
      </c>
    </row>
    <row r="137" spans="1:8" ht="20.100000000000001" customHeight="1" x14ac:dyDescent="0.25">
      <c r="A137" s="334" t="s">
        <v>889</v>
      </c>
      <c r="B137" s="334" t="s">
        <v>890</v>
      </c>
      <c r="C137" s="330" t="s">
        <v>37</v>
      </c>
      <c r="D137" s="335">
        <v>0</v>
      </c>
      <c r="E137" s="335">
        <v>4176</v>
      </c>
      <c r="F137" s="335">
        <v>4176</v>
      </c>
      <c r="G137" s="330" t="s">
        <v>37</v>
      </c>
      <c r="H137" s="335">
        <v>0</v>
      </c>
    </row>
    <row r="138" spans="1:8" ht="20.100000000000001" customHeight="1" x14ac:dyDescent="0.25">
      <c r="A138" s="334" t="s">
        <v>544</v>
      </c>
      <c r="B138" s="334" t="s">
        <v>364</v>
      </c>
      <c r="C138" s="330" t="s">
        <v>37</v>
      </c>
      <c r="D138" s="335">
        <v>0</v>
      </c>
      <c r="E138" s="335">
        <v>288553.26</v>
      </c>
      <c r="F138" s="335">
        <v>288553.26</v>
      </c>
      <c r="G138" s="330" t="s">
        <v>37</v>
      </c>
      <c r="H138" s="335">
        <v>0</v>
      </c>
    </row>
    <row r="139" spans="1:8" ht="20.100000000000001" customHeight="1" x14ac:dyDescent="0.25">
      <c r="A139" s="334" t="s">
        <v>545</v>
      </c>
      <c r="B139" s="334" t="s">
        <v>546</v>
      </c>
      <c r="C139" s="330" t="s">
        <v>37</v>
      </c>
      <c r="D139" s="335">
        <v>0</v>
      </c>
      <c r="E139" s="335">
        <v>237716.26</v>
      </c>
      <c r="F139" s="335">
        <v>237716.26</v>
      </c>
      <c r="G139" s="330" t="s">
        <v>37</v>
      </c>
      <c r="H139" s="335">
        <v>0</v>
      </c>
    </row>
    <row r="140" spans="1:8" ht="20.100000000000001" customHeight="1" x14ac:dyDescent="0.25">
      <c r="A140" s="334" t="s">
        <v>547</v>
      </c>
      <c r="B140" s="334" t="s">
        <v>548</v>
      </c>
      <c r="C140" s="330" t="s">
        <v>37</v>
      </c>
      <c r="D140" s="335">
        <v>0</v>
      </c>
      <c r="E140" s="335">
        <v>50837</v>
      </c>
      <c r="F140" s="335">
        <v>50837</v>
      </c>
      <c r="G140" s="330" t="s">
        <v>37</v>
      </c>
      <c r="H140" s="335">
        <v>0</v>
      </c>
    </row>
    <row r="141" spans="1:8" ht="20.100000000000001" customHeight="1" x14ac:dyDescent="0.25">
      <c r="A141" s="330" t="s">
        <v>37</v>
      </c>
    </row>
    <row r="142" spans="1:8" ht="20.100000000000001" customHeight="1" x14ac:dyDescent="0.25">
      <c r="A142" s="328" t="s">
        <v>549</v>
      </c>
      <c r="B142" s="328" t="s">
        <v>550</v>
      </c>
      <c r="C142" s="333" t="s">
        <v>37</v>
      </c>
      <c r="D142" s="332">
        <v>0</v>
      </c>
      <c r="E142" s="332">
        <v>9738.01</v>
      </c>
      <c r="F142" s="332">
        <v>9838.01</v>
      </c>
      <c r="G142" s="333" t="s">
        <v>37</v>
      </c>
      <c r="H142" s="332">
        <v>100</v>
      </c>
    </row>
    <row r="143" spans="1:8" ht="20.100000000000001" customHeight="1" x14ac:dyDescent="0.25">
      <c r="A143" s="334" t="s">
        <v>891</v>
      </c>
      <c r="B143" s="334" t="s">
        <v>491</v>
      </c>
      <c r="C143" s="330" t="s">
        <v>37</v>
      </c>
      <c r="D143" s="335">
        <v>0</v>
      </c>
      <c r="E143" s="335">
        <v>7738.01</v>
      </c>
      <c r="F143" s="335">
        <v>7738.01</v>
      </c>
      <c r="G143" s="330" t="s">
        <v>37</v>
      </c>
      <c r="H143" s="335">
        <v>0</v>
      </c>
    </row>
    <row r="144" spans="1:8" ht="20.100000000000001" customHeight="1" x14ac:dyDescent="0.25">
      <c r="A144" s="334" t="s">
        <v>892</v>
      </c>
      <c r="B144" s="334" t="s">
        <v>893</v>
      </c>
      <c r="C144" s="330" t="s">
        <v>37</v>
      </c>
      <c r="D144" s="335">
        <v>0</v>
      </c>
      <c r="E144" s="335">
        <v>7738.01</v>
      </c>
      <c r="F144" s="335">
        <v>7738.01</v>
      </c>
      <c r="G144" s="330" t="s">
        <v>37</v>
      </c>
      <c r="H144" s="335">
        <v>0</v>
      </c>
    </row>
    <row r="145" spans="1:8" ht="20.100000000000001" customHeight="1" x14ac:dyDescent="0.25">
      <c r="A145" s="334" t="s">
        <v>859</v>
      </c>
      <c r="B145" s="334" t="s">
        <v>539</v>
      </c>
      <c r="C145" s="330" t="s">
        <v>37</v>
      </c>
      <c r="D145" s="335">
        <v>0</v>
      </c>
      <c r="E145" s="335">
        <v>2000</v>
      </c>
      <c r="F145" s="335">
        <v>2100</v>
      </c>
      <c r="G145" s="330" t="s">
        <v>37</v>
      </c>
      <c r="H145" s="335">
        <v>100</v>
      </c>
    </row>
    <row r="146" spans="1:8" ht="20.100000000000001" customHeight="1" x14ac:dyDescent="0.25">
      <c r="A146" s="334" t="s">
        <v>860</v>
      </c>
      <c r="B146" s="334" t="s">
        <v>861</v>
      </c>
      <c r="C146" s="330" t="s">
        <v>37</v>
      </c>
      <c r="D146" s="335">
        <v>0</v>
      </c>
      <c r="E146" s="335">
        <v>1000</v>
      </c>
      <c r="F146" s="335">
        <v>1000</v>
      </c>
      <c r="G146" s="330" t="s">
        <v>37</v>
      </c>
      <c r="H146" s="335">
        <v>0</v>
      </c>
    </row>
    <row r="147" spans="1:8" ht="20.100000000000001" customHeight="1" x14ac:dyDescent="0.25">
      <c r="A147" s="334" t="s">
        <v>894</v>
      </c>
      <c r="B147" s="334" t="s">
        <v>895</v>
      </c>
      <c r="C147" s="330" t="s">
        <v>37</v>
      </c>
      <c r="D147" s="335">
        <v>0</v>
      </c>
      <c r="E147" s="335">
        <v>1000</v>
      </c>
      <c r="F147" s="335">
        <v>1100</v>
      </c>
      <c r="G147" s="330" t="s">
        <v>37</v>
      </c>
      <c r="H147" s="335">
        <v>100</v>
      </c>
    </row>
    <row r="148" spans="1:8" ht="20.100000000000001" customHeight="1" x14ac:dyDescent="0.25">
      <c r="A148" s="330" t="s">
        <v>37</v>
      </c>
    </row>
    <row r="149" spans="1:8" ht="20.100000000000001" customHeight="1" x14ac:dyDescent="0.25">
      <c r="A149" s="328" t="s">
        <v>559</v>
      </c>
      <c r="B149" s="328" t="s">
        <v>560</v>
      </c>
      <c r="C149" s="333" t="s">
        <v>37</v>
      </c>
      <c r="D149" s="332">
        <v>0</v>
      </c>
      <c r="E149" s="332">
        <v>158216.99</v>
      </c>
      <c r="F149" s="332">
        <v>159826.60999999999</v>
      </c>
      <c r="G149" s="333" t="s">
        <v>37</v>
      </c>
      <c r="H149" s="332">
        <v>1609.62</v>
      </c>
    </row>
    <row r="150" spans="1:8" ht="20.100000000000001" customHeight="1" x14ac:dyDescent="0.25">
      <c r="A150" s="334" t="s">
        <v>896</v>
      </c>
      <c r="B150" s="334" t="s">
        <v>491</v>
      </c>
      <c r="C150" s="330" t="s">
        <v>37</v>
      </c>
      <c r="D150" s="335">
        <v>0</v>
      </c>
      <c r="E150" s="335">
        <v>126096.29</v>
      </c>
      <c r="F150" s="335">
        <v>126096.29</v>
      </c>
      <c r="G150" s="330" t="s">
        <v>37</v>
      </c>
      <c r="H150" s="335">
        <v>0</v>
      </c>
    </row>
    <row r="151" spans="1:8" ht="20.100000000000001" customHeight="1" x14ac:dyDescent="0.25">
      <c r="A151" s="334" t="s">
        <v>897</v>
      </c>
      <c r="B151" s="334" t="s">
        <v>893</v>
      </c>
      <c r="C151" s="330" t="s">
        <v>37</v>
      </c>
      <c r="D151" s="335">
        <v>0</v>
      </c>
      <c r="E151" s="335">
        <v>126096.29</v>
      </c>
      <c r="F151" s="335">
        <v>126096.29</v>
      </c>
      <c r="G151" s="330" t="s">
        <v>37</v>
      </c>
      <c r="H151" s="335">
        <v>0</v>
      </c>
    </row>
    <row r="152" spans="1:8" ht="20.100000000000001" customHeight="1" x14ac:dyDescent="0.25">
      <c r="A152" s="334" t="s">
        <v>862</v>
      </c>
      <c r="B152" s="334" t="s">
        <v>539</v>
      </c>
      <c r="C152" s="330" t="s">
        <v>37</v>
      </c>
      <c r="D152" s="335">
        <v>0</v>
      </c>
      <c r="E152" s="335">
        <v>32120.7</v>
      </c>
      <c r="F152" s="335">
        <v>33730.32</v>
      </c>
      <c r="G152" s="330" t="s">
        <v>37</v>
      </c>
      <c r="H152" s="335">
        <v>1609.62</v>
      </c>
    </row>
    <row r="153" spans="1:8" ht="20.100000000000001" customHeight="1" x14ac:dyDescent="0.25">
      <c r="A153" s="334" t="s">
        <v>863</v>
      </c>
      <c r="B153" s="334" t="s">
        <v>861</v>
      </c>
      <c r="C153" s="330" t="s">
        <v>37</v>
      </c>
      <c r="D153" s="335">
        <v>0</v>
      </c>
      <c r="E153" s="335">
        <v>16060.2</v>
      </c>
      <c r="F153" s="335">
        <v>16060.2</v>
      </c>
      <c r="G153" s="330" t="s">
        <v>37</v>
      </c>
      <c r="H153" s="335">
        <v>0</v>
      </c>
    </row>
    <row r="154" spans="1:8" ht="20.100000000000001" customHeight="1" x14ac:dyDescent="0.25">
      <c r="A154" s="334" t="s">
        <v>898</v>
      </c>
      <c r="B154" s="334" t="s">
        <v>895</v>
      </c>
      <c r="C154" s="330" t="s">
        <v>37</v>
      </c>
      <c r="D154" s="335">
        <v>0</v>
      </c>
      <c r="E154" s="335">
        <v>16060.5</v>
      </c>
      <c r="F154" s="335">
        <v>17670.12</v>
      </c>
      <c r="G154" s="330" t="s">
        <v>37</v>
      </c>
      <c r="H154" s="335">
        <v>1609.62</v>
      </c>
    </row>
    <row r="155" spans="1:8" ht="20.100000000000001" customHeight="1" x14ac:dyDescent="0.25">
      <c r="A155" s="330" t="s">
        <v>37</v>
      </c>
    </row>
    <row r="156" spans="1:8" ht="20.100000000000001" customHeight="1" x14ac:dyDescent="0.25">
      <c r="A156" s="328" t="s">
        <v>565</v>
      </c>
      <c r="B156" s="328" t="s">
        <v>566</v>
      </c>
      <c r="C156" s="333" t="s">
        <v>37</v>
      </c>
      <c r="D156" s="332">
        <v>5874.2</v>
      </c>
      <c r="E156" s="332">
        <v>34741.1</v>
      </c>
      <c r="F156" s="332">
        <v>32837.4</v>
      </c>
      <c r="G156" s="333" t="s">
        <v>37</v>
      </c>
      <c r="H156" s="332">
        <v>3970.5</v>
      </c>
    </row>
    <row r="157" spans="1:8" ht="20.100000000000001" customHeight="1" x14ac:dyDescent="0.25">
      <c r="A157" s="334" t="s">
        <v>567</v>
      </c>
      <c r="B157" s="334" t="s">
        <v>568</v>
      </c>
      <c r="C157" s="330" t="s">
        <v>37</v>
      </c>
      <c r="D157" s="335">
        <v>5874.2</v>
      </c>
      <c r="E157" s="335">
        <v>34741.1</v>
      </c>
      <c r="F157" s="335">
        <v>32837.4</v>
      </c>
      <c r="G157" s="330" t="s">
        <v>37</v>
      </c>
      <c r="H157" s="335">
        <v>3970.5</v>
      </c>
    </row>
    <row r="158" spans="1:8" ht="20.100000000000001" customHeight="1" x14ac:dyDescent="0.25">
      <c r="A158" s="330" t="s">
        <v>37</v>
      </c>
    </row>
    <row r="159" spans="1:8" ht="20.100000000000001" customHeight="1" x14ac:dyDescent="0.25">
      <c r="A159" s="328" t="s">
        <v>569</v>
      </c>
      <c r="B159" s="328" t="s">
        <v>570</v>
      </c>
      <c r="C159" s="333" t="s">
        <v>37</v>
      </c>
      <c r="D159" s="332">
        <v>0</v>
      </c>
      <c r="E159" s="332">
        <v>350585.06</v>
      </c>
      <c r="F159" s="332">
        <v>350585.06</v>
      </c>
      <c r="G159" s="333" t="s">
        <v>37</v>
      </c>
      <c r="H159" s="332">
        <v>0</v>
      </c>
    </row>
    <row r="160" spans="1:8" ht="20.100000000000001" customHeight="1" x14ac:dyDescent="0.25">
      <c r="A160" s="334" t="s">
        <v>571</v>
      </c>
      <c r="B160" s="334" t="s">
        <v>572</v>
      </c>
      <c r="C160" s="330" t="s">
        <v>37</v>
      </c>
      <c r="D160" s="335">
        <v>0</v>
      </c>
      <c r="E160" s="335">
        <v>350585.06</v>
      </c>
      <c r="F160" s="335">
        <v>350585.06</v>
      </c>
      <c r="G160" s="330" t="s">
        <v>37</v>
      </c>
      <c r="H160" s="335">
        <v>0</v>
      </c>
    </row>
    <row r="161" spans="1:8" ht="20.100000000000001" customHeight="1" x14ac:dyDescent="0.25">
      <c r="A161" s="330" t="s">
        <v>37</v>
      </c>
    </row>
    <row r="162" spans="1:8" ht="20.100000000000001" customHeight="1" x14ac:dyDescent="0.25">
      <c r="A162" s="328" t="s">
        <v>573</v>
      </c>
      <c r="B162" s="328" t="s">
        <v>574</v>
      </c>
      <c r="C162" s="333" t="s">
        <v>37</v>
      </c>
      <c r="D162" s="332">
        <v>210813.57</v>
      </c>
      <c r="E162" s="332">
        <v>352218.43</v>
      </c>
      <c r="F162" s="332">
        <v>363737.79</v>
      </c>
      <c r="G162" s="333" t="s">
        <v>37</v>
      </c>
      <c r="H162" s="332">
        <v>222332.93</v>
      </c>
    </row>
    <row r="163" spans="1:8" ht="20.100000000000001" customHeight="1" x14ac:dyDescent="0.25">
      <c r="A163" s="334" t="s">
        <v>575</v>
      </c>
      <c r="B163" s="334" t="s">
        <v>576</v>
      </c>
      <c r="C163" s="330" t="s">
        <v>37</v>
      </c>
      <c r="D163" s="335">
        <v>210813.57</v>
      </c>
      <c r="E163" s="335">
        <v>352218.43</v>
      </c>
      <c r="F163" s="335">
        <v>363737.79</v>
      </c>
      <c r="G163" s="330" t="s">
        <v>37</v>
      </c>
      <c r="H163" s="335">
        <v>222332.93</v>
      </c>
    </row>
    <row r="164" spans="1:8" ht="20.100000000000001" customHeight="1" x14ac:dyDescent="0.25">
      <c r="A164" s="330" t="s">
        <v>37</v>
      </c>
    </row>
    <row r="165" spans="1:8" ht="20.100000000000001" customHeight="1" x14ac:dyDescent="0.25">
      <c r="A165" s="328" t="s">
        <v>577</v>
      </c>
      <c r="B165" s="328" t="s">
        <v>578</v>
      </c>
      <c r="C165" s="333" t="s">
        <v>37</v>
      </c>
      <c r="D165" s="332">
        <v>12993.68</v>
      </c>
      <c r="E165" s="332">
        <v>38696.15</v>
      </c>
      <c r="F165" s="332">
        <v>49984.76</v>
      </c>
      <c r="G165" s="333" t="s">
        <v>37</v>
      </c>
      <c r="H165" s="332">
        <v>24282.29</v>
      </c>
    </row>
    <row r="166" spans="1:8" ht="20.100000000000001" customHeight="1" x14ac:dyDescent="0.25">
      <c r="A166" s="334" t="s">
        <v>579</v>
      </c>
      <c r="B166" s="334" t="s">
        <v>580</v>
      </c>
      <c r="C166" s="330" t="s">
        <v>37</v>
      </c>
      <c r="D166" s="335">
        <v>2015</v>
      </c>
      <c r="E166" s="335">
        <v>0</v>
      </c>
      <c r="F166" s="335">
        <v>4257</v>
      </c>
      <c r="G166" s="330" t="s">
        <v>37</v>
      </c>
      <c r="H166" s="335">
        <v>6272</v>
      </c>
    </row>
    <row r="167" spans="1:8" ht="20.100000000000001" customHeight="1" x14ac:dyDescent="0.25">
      <c r="A167" s="334" t="s">
        <v>583</v>
      </c>
      <c r="B167" s="334" t="s">
        <v>584</v>
      </c>
      <c r="C167" s="330" t="s">
        <v>37</v>
      </c>
      <c r="D167" s="335">
        <v>0</v>
      </c>
      <c r="E167" s="335">
        <v>33273</v>
      </c>
      <c r="F167" s="335">
        <v>33273</v>
      </c>
      <c r="G167" s="330" t="s">
        <v>37</v>
      </c>
      <c r="H167" s="335">
        <v>0</v>
      </c>
    </row>
    <row r="168" spans="1:8" ht="20.100000000000001" customHeight="1" x14ac:dyDescent="0.25">
      <c r="A168" s="334" t="s">
        <v>587</v>
      </c>
      <c r="B168" s="334" t="s">
        <v>588</v>
      </c>
      <c r="C168" s="330" t="s">
        <v>37</v>
      </c>
      <c r="D168" s="335">
        <v>1824</v>
      </c>
      <c r="E168" s="335">
        <v>0</v>
      </c>
      <c r="F168" s="335">
        <v>0</v>
      </c>
      <c r="G168" s="330" t="s">
        <v>37</v>
      </c>
      <c r="H168" s="335">
        <v>1824</v>
      </c>
    </row>
    <row r="169" spans="1:8" ht="20.100000000000001" customHeight="1" x14ac:dyDescent="0.25">
      <c r="A169" s="334" t="s">
        <v>589</v>
      </c>
      <c r="B169" s="334" t="s">
        <v>590</v>
      </c>
      <c r="C169" s="330" t="s">
        <v>37</v>
      </c>
      <c r="D169" s="335">
        <v>4958.68</v>
      </c>
      <c r="E169" s="335">
        <v>4698.1499999999996</v>
      </c>
      <c r="F169" s="335">
        <v>4041.58</v>
      </c>
      <c r="G169" s="330" t="s">
        <v>37</v>
      </c>
      <c r="H169" s="335">
        <v>4302.1099999999997</v>
      </c>
    </row>
    <row r="170" spans="1:8" ht="20.100000000000001" customHeight="1" x14ac:dyDescent="0.25">
      <c r="A170" s="334" t="s">
        <v>591</v>
      </c>
      <c r="B170" s="334" t="s">
        <v>592</v>
      </c>
      <c r="C170" s="330" t="s">
        <v>37</v>
      </c>
      <c r="D170" s="335">
        <v>4958.68</v>
      </c>
      <c r="E170" s="335">
        <v>4698.1499999999996</v>
      </c>
      <c r="F170" s="335">
        <v>4041.58</v>
      </c>
      <c r="G170" s="330" t="s">
        <v>37</v>
      </c>
      <c r="H170" s="335">
        <v>4302.1099999999997</v>
      </c>
    </row>
    <row r="171" spans="1:8" ht="20.100000000000001" customHeight="1" x14ac:dyDescent="0.25">
      <c r="A171" s="334" t="s">
        <v>593</v>
      </c>
      <c r="B171" s="334" t="s">
        <v>594</v>
      </c>
      <c r="C171" s="330" t="s">
        <v>37</v>
      </c>
      <c r="D171" s="335">
        <v>0</v>
      </c>
      <c r="E171" s="335">
        <v>0</v>
      </c>
      <c r="F171" s="335">
        <v>2704.07</v>
      </c>
      <c r="G171" s="330" t="s">
        <v>37</v>
      </c>
      <c r="H171" s="335">
        <v>2704.07</v>
      </c>
    </row>
    <row r="172" spans="1:8" ht="20.100000000000001" customHeight="1" x14ac:dyDescent="0.25">
      <c r="A172" s="334" t="s">
        <v>595</v>
      </c>
      <c r="B172" s="334" t="s">
        <v>596</v>
      </c>
      <c r="C172" s="330" t="s">
        <v>37</v>
      </c>
      <c r="D172" s="335">
        <v>0</v>
      </c>
      <c r="E172" s="335">
        <v>0</v>
      </c>
      <c r="F172" s="335">
        <v>3491.49</v>
      </c>
      <c r="G172" s="330" t="s">
        <v>37</v>
      </c>
      <c r="H172" s="335">
        <v>3491.49</v>
      </c>
    </row>
    <row r="173" spans="1:8" ht="20.100000000000001" customHeight="1" x14ac:dyDescent="0.25">
      <c r="A173" s="334" t="s">
        <v>597</v>
      </c>
      <c r="B173" s="334" t="s">
        <v>598</v>
      </c>
      <c r="C173" s="330" t="s">
        <v>37</v>
      </c>
      <c r="D173" s="335">
        <v>0</v>
      </c>
      <c r="E173" s="335">
        <v>0</v>
      </c>
      <c r="F173" s="335">
        <v>1081.6199999999999</v>
      </c>
      <c r="G173" s="330" t="s">
        <v>37</v>
      </c>
      <c r="H173" s="335">
        <v>1081.6199999999999</v>
      </c>
    </row>
    <row r="174" spans="1:8" ht="20.100000000000001" customHeight="1" x14ac:dyDescent="0.25">
      <c r="A174" s="334" t="s">
        <v>599</v>
      </c>
      <c r="B174" s="334" t="s">
        <v>600</v>
      </c>
      <c r="C174" s="330" t="s">
        <v>37</v>
      </c>
      <c r="D174" s="335">
        <v>725</v>
      </c>
      <c r="E174" s="335">
        <v>725</v>
      </c>
      <c r="F174" s="335">
        <v>1136</v>
      </c>
      <c r="G174" s="330" t="s">
        <v>37</v>
      </c>
      <c r="H174" s="335">
        <v>1136</v>
      </c>
    </row>
    <row r="175" spans="1:8" ht="20.100000000000001" customHeight="1" x14ac:dyDescent="0.25">
      <c r="A175" s="334" t="s">
        <v>601</v>
      </c>
      <c r="B175" s="334" t="s">
        <v>602</v>
      </c>
      <c r="C175" s="330" t="s">
        <v>37</v>
      </c>
      <c r="D175" s="335">
        <v>725</v>
      </c>
      <c r="E175" s="335">
        <v>725</v>
      </c>
      <c r="F175" s="335">
        <v>1136</v>
      </c>
      <c r="G175" s="330" t="s">
        <v>37</v>
      </c>
      <c r="H175" s="335">
        <v>1136</v>
      </c>
    </row>
    <row r="176" spans="1:8" ht="20.100000000000001" customHeight="1" x14ac:dyDescent="0.25">
      <c r="A176" s="334" t="s">
        <v>603</v>
      </c>
      <c r="B176" s="334" t="s">
        <v>604</v>
      </c>
      <c r="C176" s="330" t="s">
        <v>37</v>
      </c>
      <c r="D176" s="335">
        <v>3471</v>
      </c>
      <c r="E176" s="335">
        <v>0</v>
      </c>
      <c r="F176" s="335">
        <v>0</v>
      </c>
      <c r="G176" s="330" t="s">
        <v>37</v>
      </c>
      <c r="H176" s="335">
        <v>3471</v>
      </c>
    </row>
    <row r="177" spans="1:8" ht="20.100000000000001" customHeight="1" x14ac:dyDescent="0.25">
      <c r="A177" s="330" t="s">
        <v>37</v>
      </c>
    </row>
    <row r="178" spans="1:8" ht="20.100000000000001" customHeight="1" x14ac:dyDescent="0.25">
      <c r="A178" s="328" t="s">
        <v>864</v>
      </c>
      <c r="B178" s="328" t="s">
        <v>770</v>
      </c>
      <c r="C178" s="333" t="s">
        <v>37</v>
      </c>
      <c r="D178" s="332">
        <v>28724.22</v>
      </c>
      <c r="E178" s="332">
        <v>28724.22</v>
      </c>
      <c r="F178" s="332">
        <v>530474.65</v>
      </c>
      <c r="G178" s="333" t="s">
        <v>37</v>
      </c>
      <c r="H178" s="332">
        <v>530474.65</v>
      </c>
    </row>
    <row r="179" spans="1:8" ht="20.100000000000001" customHeight="1" x14ac:dyDescent="0.25">
      <c r="A179" s="334" t="s">
        <v>865</v>
      </c>
      <c r="B179" s="334" t="s">
        <v>866</v>
      </c>
      <c r="C179" s="330" t="s">
        <v>37</v>
      </c>
      <c r="D179" s="335">
        <v>28724.22</v>
      </c>
      <c r="E179" s="335">
        <v>28724.22</v>
      </c>
      <c r="F179" s="335">
        <v>0</v>
      </c>
      <c r="G179" s="330" t="s">
        <v>37</v>
      </c>
      <c r="H179" s="335">
        <v>0</v>
      </c>
    </row>
    <row r="180" spans="1:8" ht="20.100000000000001" customHeight="1" x14ac:dyDescent="0.25">
      <c r="A180" s="334" t="s">
        <v>899</v>
      </c>
      <c r="B180" s="334" t="s">
        <v>900</v>
      </c>
      <c r="C180" s="330" t="s">
        <v>37</v>
      </c>
      <c r="D180" s="335">
        <v>0</v>
      </c>
      <c r="E180" s="335">
        <v>0</v>
      </c>
      <c r="F180" s="335">
        <v>530474.65</v>
      </c>
      <c r="G180" s="330" t="s">
        <v>37</v>
      </c>
      <c r="H180" s="335">
        <v>530474.65</v>
      </c>
    </row>
    <row r="181" spans="1:8" ht="20.100000000000001" customHeight="1" x14ac:dyDescent="0.25">
      <c r="A181" s="330" t="s">
        <v>37</v>
      </c>
    </row>
    <row r="182" spans="1:8" ht="20.100000000000001" customHeight="1" x14ac:dyDescent="0.25">
      <c r="A182" s="328" t="s">
        <v>605</v>
      </c>
      <c r="B182" s="328" t="s">
        <v>606</v>
      </c>
      <c r="C182" s="333" t="s">
        <v>37</v>
      </c>
      <c r="D182" s="332">
        <v>20000</v>
      </c>
      <c r="E182" s="332">
        <v>0</v>
      </c>
      <c r="F182" s="332">
        <v>0</v>
      </c>
      <c r="G182" s="333" t="s">
        <v>37</v>
      </c>
      <c r="H182" s="332">
        <v>20000</v>
      </c>
    </row>
    <row r="183" spans="1:8" ht="20.100000000000001" customHeight="1" x14ac:dyDescent="0.25">
      <c r="A183" s="334" t="s">
        <v>607</v>
      </c>
      <c r="B183" s="334" t="s">
        <v>157</v>
      </c>
      <c r="C183" s="330" t="s">
        <v>37</v>
      </c>
      <c r="D183" s="335">
        <v>20000</v>
      </c>
      <c r="E183" s="335">
        <v>0</v>
      </c>
      <c r="F183" s="335">
        <v>0</v>
      </c>
      <c r="G183" s="330" t="s">
        <v>37</v>
      </c>
      <c r="H183" s="335">
        <v>20000</v>
      </c>
    </row>
    <row r="184" spans="1:8" ht="20.100000000000001" customHeight="1" x14ac:dyDescent="0.25">
      <c r="A184" s="330" t="s">
        <v>37</v>
      </c>
    </row>
    <row r="185" spans="1:8" ht="20.100000000000001" customHeight="1" x14ac:dyDescent="0.25">
      <c r="A185" s="328" t="s">
        <v>608</v>
      </c>
      <c r="B185" s="328" t="s">
        <v>609</v>
      </c>
      <c r="C185" s="333" t="s">
        <v>37</v>
      </c>
      <c r="D185" s="332">
        <v>11710411.380000001</v>
      </c>
      <c r="E185" s="332">
        <v>0</v>
      </c>
      <c r="F185" s="332">
        <v>0</v>
      </c>
      <c r="G185" s="333" t="s">
        <v>37</v>
      </c>
      <c r="H185" s="332">
        <v>11710411.380000001</v>
      </c>
    </row>
    <row r="186" spans="1:8" ht="20.100000000000001" customHeight="1" x14ac:dyDescent="0.25">
      <c r="A186" s="334" t="s">
        <v>610</v>
      </c>
      <c r="B186" s="334" t="s">
        <v>370</v>
      </c>
      <c r="C186" s="330" t="s">
        <v>37</v>
      </c>
      <c r="D186" s="335">
        <v>5740504.1799999997</v>
      </c>
      <c r="E186" s="335">
        <v>0</v>
      </c>
      <c r="F186" s="335">
        <v>0</v>
      </c>
      <c r="G186" s="330" t="s">
        <v>37</v>
      </c>
      <c r="H186" s="335">
        <v>5740504.1799999997</v>
      </c>
    </row>
    <row r="187" spans="1:8" ht="20.100000000000001" customHeight="1" x14ac:dyDescent="0.25">
      <c r="A187" s="334" t="s">
        <v>611</v>
      </c>
      <c r="B187" s="334" t="s">
        <v>612</v>
      </c>
      <c r="C187" s="330" t="s">
        <v>37</v>
      </c>
      <c r="D187" s="335">
        <v>5969907.2000000002</v>
      </c>
      <c r="E187" s="335">
        <v>0</v>
      </c>
      <c r="F187" s="335">
        <v>0</v>
      </c>
      <c r="G187" s="330" t="s">
        <v>37</v>
      </c>
      <c r="H187" s="335">
        <v>5969907.2000000002</v>
      </c>
    </row>
    <row r="188" spans="1:8" ht="20.100000000000001" customHeight="1" x14ac:dyDescent="0.25">
      <c r="A188" s="330" t="s">
        <v>37</v>
      </c>
    </row>
    <row r="189" spans="1:8" ht="20.100000000000001" customHeight="1" x14ac:dyDescent="0.25">
      <c r="A189" s="328" t="s">
        <v>613</v>
      </c>
      <c r="B189" s="328" t="s">
        <v>614</v>
      </c>
      <c r="C189" s="333" t="s">
        <v>37</v>
      </c>
      <c r="D189" s="336">
        <v>-10126585.16</v>
      </c>
      <c r="E189" s="332">
        <v>0</v>
      </c>
      <c r="F189" s="332">
        <v>0</v>
      </c>
      <c r="G189" s="333" t="s">
        <v>37</v>
      </c>
      <c r="H189" s="336">
        <v>-10126585.16</v>
      </c>
    </row>
    <row r="190" spans="1:8" ht="20.100000000000001" customHeight="1" x14ac:dyDescent="0.25">
      <c r="A190" s="334" t="s">
        <v>615</v>
      </c>
      <c r="B190" s="334" t="s">
        <v>616</v>
      </c>
      <c r="C190" s="330" t="s">
        <v>37</v>
      </c>
      <c r="D190" s="335">
        <v>1078192.92</v>
      </c>
      <c r="E190" s="335">
        <v>0</v>
      </c>
      <c r="F190" s="335">
        <v>0</v>
      </c>
      <c r="G190" s="330" t="s">
        <v>37</v>
      </c>
      <c r="H190" s="335">
        <v>1078192.92</v>
      </c>
    </row>
    <row r="191" spans="1:8" ht="20.100000000000001" customHeight="1" x14ac:dyDescent="0.25">
      <c r="A191" s="334" t="s">
        <v>617</v>
      </c>
      <c r="B191" s="334" t="s">
        <v>618</v>
      </c>
      <c r="C191" s="330" t="s">
        <v>37</v>
      </c>
      <c r="D191" s="337">
        <v>-1753288.06</v>
      </c>
      <c r="E191" s="335">
        <v>0</v>
      </c>
      <c r="F191" s="335">
        <v>0</v>
      </c>
      <c r="G191" s="330" t="s">
        <v>37</v>
      </c>
      <c r="H191" s="337">
        <v>-1753288.06</v>
      </c>
    </row>
    <row r="192" spans="1:8" ht="20.100000000000001" customHeight="1" x14ac:dyDescent="0.25">
      <c r="A192" s="334" t="s">
        <v>619</v>
      </c>
      <c r="B192" s="334" t="s">
        <v>620</v>
      </c>
      <c r="C192" s="330" t="s">
        <v>37</v>
      </c>
      <c r="D192" s="337">
        <v>-4596806.6500000004</v>
      </c>
      <c r="E192" s="335">
        <v>0</v>
      </c>
      <c r="F192" s="335">
        <v>0</v>
      </c>
      <c r="G192" s="330" t="s">
        <v>37</v>
      </c>
      <c r="H192" s="337">
        <v>-4596806.6500000004</v>
      </c>
    </row>
    <row r="193" spans="1:8" ht="20.100000000000001" customHeight="1" x14ac:dyDescent="0.25">
      <c r="A193" s="334" t="s">
        <v>621</v>
      </c>
      <c r="B193" s="334" t="s">
        <v>622</v>
      </c>
      <c r="C193" s="330" t="s">
        <v>37</v>
      </c>
      <c r="D193" s="337">
        <v>-2471106.06</v>
      </c>
      <c r="E193" s="335">
        <v>0</v>
      </c>
      <c r="F193" s="335">
        <v>0</v>
      </c>
      <c r="G193" s="330" t="s">
        <v>37</v>
      </c>
      <c r="H193" s="337">
        <v>-2471106.06</v>
      </c>
    </row>
    <row r="194" spans="1:8" ht="20.100000000000001" customHeight="1" x14ac:dyDescent="0.25">
      <c r="A194" s="334" t="s">
        <v>623</v>
      </c>
      <c r="B194" s="334" t="s">
        <v>624</v>
      </c>
      <c r="C194" s="330" t="s">
        <v>37</v>
      </c>
      <c r="D194" s="337">
        <v>-1781867.14</v>
      </c>
      <c r="E194" s="335">
        <v>0</v>
      </c>
      <c r="F194" s="335">
        <v>0</v>
      </c>
      <c r="G194" s="330" t="s">
        <v>37</v>
      </c>
      <c r="H194" s="337">
        <v>-1781867.14</v>
      </c>
    </row>
    <row r="195" spans="1:8" ht="20.100000000000001" customHeight="1" x14ac:dyDescent="0.25">
      <c r="A195" s="334" t="s">
        <v>625</v>
      </c>
      <c r="B195" s="334" t="s">
        <v>626</v>
      </c>
      <c r="C195" s="330" t="s">
        <v>37</v>
      </c>
      <c r="D195" s="337">
        <v>-408915.19</v>
      </c>
      <c r="E195" s="335">
        <v>0</v>
      </c>
      <c r="F195" s="335">
        <v>0</v>
      </c>
      <c r="G195" s="330" t="s">
        <v>37</v>
      </c>
      <c r="H195" s="337">
        <v>-408915.19</v>
      </c>
    </row>
    <row r="196" spans="1:8" ht="20.100000000000001" customHeight="1" x14ac:dyDescent="0.25">
      <c r="A196" s="334" t="s">
        <v>627</v>
      </c>
      <c r="B196" s="334" t="s">
        <v>628</v>
      </c>
      <c r="C196" s="330" t="s">
        <v>37</v>
      </c>
      <c r="D196" s="335">
        <v>1032072.48</v>
      </c>
      <c r="E196" s="335">
        <v>0</v>
      </c>
      <c r="F196" s="335">
        <v>0</v>
      </c>
      <c r="G196" s="330" t="s">
        <v>37</v>
      </c>
      <c r="H196" s="335">
        <v>1032072.48</v>
      </c>
    </row>
    <row r="197" spans="1:8" ht="20.100000000000001" customHeight="1" x14ac:dyDescent="0.25">
      <c r="A197" s="334" t="s">
        <v>629</v>
      </c>
      <c r="B197" s="334" t="s">
        <v>630</v>
      </c>
      <c r="C197" s="330" t="s">
        <v>37</v>
      </c>
      <c r="D197" s="337">
        <v>-1224867.46</v>
      </c>
      <c r="E197" s="335">
        <v>0</v>
      </c>
      <c r="F197" s="335">
        <v>0</v>
      </c>
      <c r="G197" s="330" t="s">
        <v>37</v>
      </c>
      <c r="H197" s="337">
        <v>-1224867.46</v>
      </c>
    </row>
    <row r="198" spans="1:8" ht="20.100000000000001" customHeight="1" x14ac:dyDescent="0.25">
      <c r="A198" s="330" t="s">
        <v>37</v>
      </c>
    </row>
    <row r="199" spans="1:8" ht="20.100000000000001" customHeight="1" x14ac:dyDescent="0.25">
      <c r="A199" s="328" t="s">
        <v>631</v>
      </c>
      <c r="B199" s="328" t="s">
        <v>632</v>
      </c>
      <c r="C199" s="333" t="s">
        <v>37</v>
      </c>
      <c r="D199" s="332">
        <v>2832487.2</v>
      </c>
      <c r="E199" s="332">
        <v>0</v>
      </c>
      <c r="F199" s="332">
        <v>2688956.88</v>
      </c>
      <c r="G199" s="333" t="s">
        <v>37</v>
      </c>
      <c r="H199" s="332">
        <v>5521444.0800000001</v>
      </c>
    </row>
    <row r="200" spans="1:8" ht="20.100000000000001" customHeight="1" x14ac:dyDescent="0.25">
      <c r="A200" s="334" t="s">
        <v>633</v>
      </c>
      <c r="B200" s="334" t="s">
        <v>634</v>
      </c>
      <c r="C200" s="330" t="s">
        <v>37</v>
      </c>
      <c r="D200" s="335">
        <v>2832487.2</v>
      </c>
      <c r="E200" s="335">
        <v>0</v>
      </c>
      <c r="F200" s="335">
        <v>2688956.88</v>
      </c>
      <c r="G200" s="330" t="s">
        <v>37</v>
      </c>
      <c r="H200" s="335">
        <v>5521444.0800000001</v>
      </c>
    </row>
    <row r="201" spans="1:8" ht="20.100000000000001" customHeight="1" x14ac:dyDescent="0.25">
      <c r="A201" s="334" t="s">
        <v>635</v>
      </c>
      <c r="B201" s="334" t="s">
        <v>636</v>
      </c>
      <c r="C201" s="330" t="s">
        <v>37</v>
      </c>
      <c r="D201" s="335">
        <v>1828403.87</v>
      </c>
      <c r="E201" s="335">
        <v>0</v>
      </c>
      <c r="F201" s="335">
        <v>2573708.23</v>
      </c>
      <c r="G201" s="330" t="s">
        <v>37</v>
      </c>
      <c r="H201" s="335">
        <v>4402112.0999999996</v>
      </c>
    </row>
    <row r="202" spans="1:8" ht="20.100000000000001" customHeight="1" x14ac:dyDescent="0.25">
      <c r="A202" s="334" t="s">
        <v>637</v>
      </c>
      <c r="B202" s="334" t="s">
        <v>638</v>
      </c>
      <c r="C202" s="330" t="s">
        <v>37</v>
      </c>
      <c r="D202" s="335">
        <v>989083.33</v>
      </c>
      <c r="E202" s="335">
        <v>0</v>
      </c>
      <c r="F202" s="335">
        <v>71500</v>
      </c>
      <c r="G202" s="330" t="s">
        <v>37</v>
      </c>
      <c r="H202" s="335">
        <v>1060583.33</v>
      </c>
    </row>
    <row r="203" spans="1:8" ht="20.100000000000001" customHeight="1" x14ac:dyDescent="0.25">
      <c r="A203" s="334" t="s">
        <v>639</v>
      </c>
      <c r="B203" s="334" t="s">
        <v>640</v>
      </c>
      <c r="C203" s="330" t="s">
        <v>37</v>
      </c>
      <c r="D203" s="335">
        <v>15000</v>
      </c>
      <c r="E203" s="335">
        <v>0</v>
      </c>
      <c r="F203" s="335">
        <v>15000</v>
      </c>
      <c r="G203" s="330" t="s">
        <v>37</v>
      </c>
      <c r="H203" s="335">
        <v>30000</v>
      </c>
    </row>
    <row r="204" spans="1:8" ht="20.100000000000001" customHeight="1" x14ac:dyDescent="0.25">
      <c r="A204" s="334" t="s">
        <v>641</v>
      </c>
      <c r="B204" s="334" t="s">
        <v>642</v>
      </c>
      <c r="C204" s="330" t="s">
        <v>37</v>
      </c>
      <c r="D204" s="335">
        <v>0</v>
      </c>
      <c r="E204" s="335">
        <v>0</v>
      </c>
      <c r="F204" s="335">
        <v>28748.65</v>
      </c>
      <c r="G204" s="330" t="s">
        <v>37</v>
      </c>
      <c r="H204" s="335">
        <v>28748.65</v>
      </c>
    </row>
    <row r="205" spans="1:8" ht="20.100000000000001" customHeight="1" x14ac:dyDescent="0.25">
      <c r="A205" s="330" t="s">
        <v>37</v>
      </c>
    </row>
    <row r="206" spans="1:8" ht="20.100000000000001" customHeight="1" x14ac:dyDescent="0.25">
      <c r="A206" s="328" t="s">
        <v>645</v>
      </c>
      <c r="B206" s="328" t="s">
        <v>5</v>
      </c>
      <c r="C206" s="333" t="s">
        <v>37</v>
      </c>
      <c r="D206" s="332">
        <v>16577.830000000002</v>
      </c>
      <c r="E206" s="332">
        <v>0</v>
      </c>
      <c r="F206" s="332">
        <v>1978.63</v>
      </c>
      <c r="G206" s="333" t="s">
        <v>37</v>
      </c>
      <c r="H206" s="332">
        <v>18556.46</v>
      </c>
    </row>
    <row r="207" spans="1:8" ht="20.100000000000001" customHeight="1" x14ac:dyDescent="0.25">
      <c r="A207" s="334" t="s">
        <v>646</v>
      </c>
      <c r="B207" s="334" t="s">
        <v>647</v>
      </c>
      <c r="C207" s="330" t="s">
        <v>37</v>
      </c>
      <c r="D207" s="335">
        <v>187.71</v>
      </c>
      <c r="E207" s="335">
        <v>0</v>
      </c>
      <c r="F207" s="335">
        <v>293.89999999999998</v>
      </c>
      <c r="G207" s="330" t="s">
        <v>37</v>
      </c>
      <c r="H207" s="335">
        <v>481.61</v>
      </c>
    </row>
    <row r="208" spans="1:8" ht="20.100000000000001" customHeight="1" x14ac:dyDescent="0.25">
      <c r="A208" s="334" t="s">
        <v>648</v>
      </c>
      <c r="B208" s="334" t="s">
        <v>649</v>
      </c>
      <c r="C208" s="330" t="s">
        <v>37</v>
      </c>
      <c r="D208" s="335">
        <v>0.13</v>
      </c>
      <c r="E208" s="335">
        <v>0</v>
      </c>
      <c r="F208" s="335">
        <v>0</v>
      </c>
      <c r="G208" s="330" t="s">
        <v>37</v>
      </c>
      <c r="H208" s="335">
        <v>0.13</v>
      </c>
    </row>
    <row r="209" spans="1:8" ht="20.100000000000001" customHeight="1" x14ac:dyDescent="0.25">
      <c r="A209" s="334" t="s">
        <v>650</v>
      </c>
      <c r="B209" s="334" t="s">
        <v>158</v>
      </c>
      <c r="C209" s="330" t="s">
        <v>37</v>
      </c>
      <c r="D209" s="335">
        <v>16389.990000000002</v>
      </c>
      <c r="E209" s="335">
        <v>0</v>
      </c>
      <c r="F209" s="335">
        <v>1684.73</v>
      </c>
      <c r="G209" s="330" t="s">
        <v>37</v>
      </c>
      <c r="H209" s="335">
        <v>18074.72</v>
      </c>
    </row>
    <row r="210" spans="1:8" ht="20.100000000000001" customHeight="1" x14ac:dyDescent="0.25">
      <c r="A210" s="330" t="s">
        <v>37</v>
      </c>
    </row>
    <row r="211" spans="1:8" ht="20.100000000000001" customHeight="1" x14ac:dyDescent="0.25">
      <c r="A211" s="328" t="s">
        <v>651</v>
      </c>
      <c r="B211" s="328" t="s">
        <v>652</v>
      </c>
      <c r="C211" s="332">
        <v>533500</v>
      </c>
      <c r="D211" s="333" t="s">
        <v>37</v>
      </c>
      <c r="E211" s="332">
        <v>384174</v>
      </c>
      <c r="F211" s="332">
        <v>0</v>
      </c>
      <c r="G211" s="332">
        <v>917674</v>
      </c>
      <c r="H211" s="333" t="s">
        <v>37</v>
      </c>
    </row>
    <row r="212" spans="1:8" ht="20.100000000000001" customHeight="1" x14ac:dyDescent="0.25">
      <c r="A212" s="334" t="s">
        <v>653</v>
      </c>
      <c r="B212" s="334" t="s">
        <v>654</v>
      </c>
      <c r="C212" s="335">
        <v>533500</v>
      </c>
      <c r="D212" s="330" t="s">
        <v>37</v>
      </c>
      <c r="E212" s="335">
        <v>0</v>
      </c>
      <c r="F212" s="335">
        <v>0</v>
      </c>
      <c r="G212" s="335">
        <v>533500</v>
      </c>
      <c r="H212" s="330" t="s">
        <v>37</v>
      </c>
    </row>
    <row r="213" spans="1:8" ht="20.100000000000001" customHeight="1" x14ac:dyDescent="0.25">
      <c r="A213" s="334" t="s">
        <v>655</v>
      </c>
      <c r="B213" s="334" t="s">
        <v>656</v>
      </c>
      <c r="C213" s="335">
        <v>0</v>
      </c>
      <c r="D213" s="330" t="s">
        <v>37</v>
      </c>
      <c r="E213" s="335">
        <v>384174</v>
      </c>
      <c r="F213" s="335">
        <v>0</v>
      </c>
      <c r="G213" s="335">
        <v>384174</v>
      </c>
      <c r="H213" s="330" t="s">
        <v>37</v>
      </c>
    </row>
    <row r="214" spans="1:8" ht="20.100000000000001" customHeight="1" x14ac:dyDescent="0.25">
      <c r="A214" s="330" t="s">
        <v>37</v>
      </c>
    </row>
    <row r="215" spans="1:8" ht="20.100000000000001" customHeight="1" x14ac:dyDescent="0.25">
      <c r="A215" s="328" t="s">
        <v>657</v>
      </c>
      <c r="B215" s="328" t="s">
        <v>658</v>
      </c>
      <c r="C215" s="332">
        <v>630932.75</v>
      </c>
      <c r="D215" s="333" t="s">
        <v>37</v>
      </c>
      <c r="E215" s="332">
        <v>1147534.07</v>
      </c>
      <c r="F215" s="332">
        <v>0</v>
      </c>
      <c r="G215" s="332">
        <v>1778466.82</v>
      </c>
      <c r="H215" s="333" t="s">
        <v>37</v>
      </c>
    </row>
    <row r="216" spans="1:8" ht="20.100000000000001" customHeight="1" x14ac:dyDescent="0.25">
      <c r="A216" s="334" t="s">
        <v>659</v>
      </c>
      <c r="B216" s="334" t="s">
        <v>660</v>
      </c>
      <c r="C216" s="335">
        <v>20400</v>
      </c>
      <c r="D216" s="330" t="s">
        <v>37</v>
      </c>
      <c r="E216" s="335">
        <v>43200</v>
      </c>
      <c r="F216" s="335">
        <v>0</v>
      </c>
      <c r="G216" s="335">
        <v>63600</v>
      </c>
      <c r="H216" s="330" t="s">
        <v>37</v>
      </c>
    </row>
    <row r="217" spans="1:8" ht="20.100000000000001" customHeight="1" x14ac:dyDescent="0.25">
      <c r="A217" s="334" t="s">
        <v>663</v>
      </c>
      <c r="B217" s="334" t="s">
        <v>664</v>
      </c>
      <c r="C217" s="335">
        <v>2586.21</v>
      </c>
      <c r="D217" s="330" t="s">
        <v>37</v>
      </c>
      <c r="E217" s="335">
        <v>5172.42</v>
      </c>
      <c r="F217" s="335">
        <v>0</v>
      </c>
      <c r="G217" s="335">
        <v>7758.63</v>
      </c>
      <c r="H217" s="330" t="s">
        <v>37</v>
      </c>
    </row>
    <row r="218" spans="1:8" ht="20.100000000000001" customHeight="1" x14ac:dyDescent="0.25">
      <c r="A218" s="334" t="s">
        <v>665</v>
      </c>
      <c r="B218" s="334" t="s">
        <v>666</v>
      </c>
      <c r="C218" s="335">
        <v>87857.5</v>
      </c>
      <c r="D218" s="330" t="s">
        <v>37</v>
      </c>
      <c r="E218" s="335">
        <v>15000</v>
      </c>
      <c r="F218" s="335">
        <v>0</v>
      </c>
      <c r="G218" s="335">
        <v>102857.5</v>
      </c>
      <c r="H218" s="330" t="s">
        <v>37</v>
      </c>
    </row>
    <row r="219" spans="1:8" ht="20.100000000000001" customHeight="1" x14ac:dyDescent="0.25">
      <c r="A219" s="334" t="s">
        <v>667</v>
      </c>
      <c r="B219" s="334" t="s">
        <v>668</v>
      </c>
      <c r="C219" s="335">
        <v>87857.5</v>
      </c>
      <c r="D219" s="330" t="s">
        <v>37</v>
      </c>
      <c r="E219" s="335">
        <v>0</v>
      </c>
      <c r="F219" s="335">
        <v>0</v>
      </c>
      <c r="G219" s="335">
        <v>87857.5</v>
      </c>
      <c r="H219" s="330" t="s">
        <v>37</v>
      </c>
    </row>
    <row r="220" spans="1:8" ht="20.100000000000001" customHeight="1" x14ac:dyDescent="0.25">
      <c r="A220" s="334" t="s">
        <v>669</v>
      </c>
      <c r="B220" s="334" t="s">
        <v>670</v>
      </c>
      <c r="C220" s="335">
        <v>0</v>
      </c>
      <c r="D220" s="330" t="s">
        <v>37</v>
      </c>
      <c r="E220" s="335">
        <v>15000</v>
      </c>
      <c r="F220" s="335">
        <v>0</v>
      </c>
      <c r="G220" s="335">
        <v>15000</v>
      </c>
      <c r="H220" s="330" t="s">
        <v>37</v>
      </c>
    </row>
    <row r="221" spans="1:8" ht="20.100000000000001" customHeight="1" x14ac:dyDescent="0.25">
      <c r="A221" s="334" t="s">
        <v>671</v>
      </c>
      <c r="B221" s="334" t="s">
        <v>672</v>
      </c>
      <c r="C221" s="335">
        <v>3000</v>
      </c>
      <c r="D221" s="330" t="s">
        <v>37</v>
      </c>
      <c r="E221" s="335">
        <v>725.94</v>
      </c>
      <c r="F221" s="335">
        <v>0</v>
      </c>
      <c r="G221" s="335">
        <v>3725.94</v>
      </c>
      <c r="H221" s="330" t="s">
        <v>37</v>
      </c>
    </row>
    <row r="222" spans="1:8" ht="20.100000000000001" customHeight="1" x14ac:dyDescent="0.25">
      <c r="A222" s="334" t="s">
        <v>673</v>
      </c>
      <c r="B222" s="334" t="s">
        <v>674</v>
      </c>
      <c r="C222" s="335">
        <v>189815</v>
      </c>
      <c r="D222" s="330" t="s">
        <v>37</v>
      </c>
      <c r="E222" s="335">
        <v>0</v>
      </c>
      <c r="F222" s="335">
        <v>0</v>
      </c>
      <c r="G222" s="335">
        <v>189815</v>
      </c>
      <c r="H222" s="330" t="s">
        <v>37</v>
      </c>
    </row>
    <row r="223" spans="1:8" ht="20.100000000000001" customHeight="1" x14ac:dyDescent="0.25">
      <c r="A223" s="334" t="s">
        <v>675</v>
      </c>
      <c r="B223" s="334" t="s">
        <v>668</v>
      </c>
      <c r="C223" s="335">
        <v>189815</v>
      </c>
      <c r="D223" s="330" t="s">
        <v>37</v>
      </c>
      <c r="E223" s="335">
        <v>0</v>
      </c>
      <c r="F223" s="335">
        <v>0</v>
      </c>
      <c r="G223" s="335">
        <v>189815</v>
      </c>
      <c r="H223" s="330" t="s">
        <v>37</v>
      </c>
    </row>
    <row r="224" spans="1:8" ht="20.100000000000001" customHeight="1" x14ac:dyDescent="0.25">
      <c r="A224" s="334" t="s">
        <v>683</v>
      </c>
      <c r="B224" s="334" t="s">
        <v>684</v>
      </c>
      <c r="C224" s="335">
        <v>0</v>
      </c>
      <c r="D224" s="330" t="s">
        <v>37</v>
      </c>
      <c r="E224" s="335">
        <v>424465.78</v>
      </c>
      <c r="F224" s="335">
        <v>0</v>
      </c>
      <c r="G224" s="335">
        <v>424465.78</v>
      </c>
      <c r="H224" s="330" t="s">
        <v>37</v>
      </c>
    </row>
    <row r="225" spans="1:8" ht="20.100000000000001" customHeight="1" x14ac:dyDescent="0.25">
      <c r="A225" s="334" t="s">
        <v>687</v>
      </c>
      <c r="B225" s="334" t="s">
        <v>688</v>
      </c>
      <c r="C225" s="335">
        <v>6921.55</v>
      </c>
      <c r="D225" s="330" t="s">
        <v>37</v>
      </c>
      <c r="E225" s="335">
        <v>8005.17</v>
      </c>
      <c r="F225" s="335">
        <v>0</v>
      </c>
      <c r="G225" s="335">
        <v>14926.72</v>
      </c>
      <c r="H225" s="330" t="s">
        <v>37</v>
      </c>
    </row>
    <row r="226" spans="1:8" ht="20.100000000000001" customHeight="1" x14ac:dyDescent="0.25">
      <c r="A226" s="334" t="s">
        <v>689</v>
      </c>
      <c r="B226" s="334" t="s">
        <v>690</v>
      </c>
      <c r="C226" s="335">
        <v>26250</v>
      </c>
      <c r="D226" s="330" t="s">
        <v>37</v>
      </c>
      <c r="E226" s="335">
        <v>0</v>
      </c>
      <c r="F226" s="335">
        <v>0</v>
      </c>
      <c r="G226" s="335">
        <v>26250</v>
      </c>
      <c r="H226" s="330" t="s">
        <v>37</v>
      </c>
    </row>
    <row r="227" spans="1:8" ht="20.100000000000001" customHeight="1" x14ac:dyDescent="0.25">
      <c r="A227" s="334" t="s">
        <v>693</v>
      </c>
      <c r="B227" s="334" t="s">
        <v>694</v>
      </c>
      <c r="C227" s="335">
        <v>0</v>
      </c>
      <c r="D227" s="330" t="s">
        <v>37</v>
      </c>
      <c r="E227" s="335">
        <v>43825</v>
      </c>
      <c r="F227" s="335">
        <v>0</v>
      </c>
      <c r="G227" s="335">
        <v>43825</v>
      </c>
      <c r="H227" s="330" t="s">
        <v>37</v>
      </c>
    </row>
    <row r="228" spans="1:8" ht="20.100000000000001" customHeight="1" x14ac:dyDescent="0.25">
      <c r="A228" s="334" t="s">
        <v>695</v>
      </c>
      <c r="B228" s="334" t="s">
        <v>696</v>
      </c>
      <c r="C228" s="335">
        <v>0</v>
      </c>
      <c r="D228" s="330" t="s">
        <v>37</v>
      </c>
      <c r="E228" s="335">
        <v>274000</v>
      </c>
      <c r="F228" s="335">
        <v>0</v>
      </c>
      <c r="G228" s="335">
        <v>274000</v>
      </c>
      <c r="H228" s="330" t="s">
        <v>37</v>
      </c>
    </row>
    <row r="229" spans="1:8" ht="20.100000000000001" customHeight="1" x14ac:dyDescent="0.25">
      <c r="A229" s="334" t="s">
        <v>697</v>
      </c>
      <c r="B229" s="334" t="s">
        <v>698</v>
      </c>
      <c r="C229" s="335">
        <v>5500</v>
      </c>
      <c r="D229" s="330" t="s">
        <v>37</v>
      </c>
      <c r="E229" s="335">
        <v>0</v>
      </c>
      <c r="F229" s="335">
        <v>0</v>
      </c>
      <c r="G229" s="335">
        <v>5500</v>
      </c>
      <c r="H229" s="330" t="s">
        <v>37</v>
      </c>
    </row>
    <row r="230" spans="1:8" ht="20.100000000000001" customHeight="1" x14ac:dyDescent="0.25">
      <c r="A230" s="334" t="s">
        <v>699</v>
      </c>
      <c r="B230" s="334" t="s">
        <v>700</v>
      </c>
      <c r="C230" s="335">
        <v>241952.49</v>
      </c>
      <c r="D230" s="330" t="s">
        <v>37</v>
      </c>
      <c r="E230" s="335">
        <v>204927.81</v>
      </c>
      <c r="F230" s="335">
        <v>0</v>
      </c>
      <c r="G230" s="335">
        <v>446880.3</v>
      </c>
      <c r="H230" s="330" t="s">
        <v>37</v>
      </c>
    </row>
    <row r="231" spans="1:8" ht="20.100000000000001" customHeight="1" x14ac:dyDescent="0.25">
      <c r="A231" s="334" t="s">
        <v>701</v>
      </c>
      <c r="B231" s="334" t="s">
        <v>702</v>
      </c>
      <c r="C231" s="335">
        <v>33650</v>
      </c>
      <c r="D231" s="330" t="s">
        <v>37</v>
      </c>
      <c r="E231" s="335">
        <v>250</v>
      </c>
      <c r="F231" s="335">
        <v>0</v>
      </c>
      <c r="G231" s="335">
        <v>33900</v>
      </c>
      <c r="H231" s="330" t="s">
        <v>37</v>
      </c>
    </row>
    <row r="232" spans="1:8" ht="20.100000000000001" customHeight="1" x14ac:dyDescent="0.25">
      <c r="A232" s="334" t="s">
        <v>707</v>
      </c>
      <c r="B232" s="334" t="s">
        <v>708</v>
      </c>
      <c r="C232" s="335">
        <v>13000</v>
      </c>
      <c r="D232" s="330" t="s">
        <v>37</v>
      </c>
      <c r="E232" s="335">
        <v>108191.95</v>
      </c>
      <c r="F232" s="335">
        <v>0</v>
      </c>
      <c r="G232" s="335">
        <v>121191.95</v>
      </c>
      <c r="H232" s="330" t="s">
        <v>37</v>
      </c>
    </row>
    <row r="233" spans="1:8" ht="20.100000000000001" customHeight="1" x14ac:dyDescent="0.25">
      <c r="A233" s="334" t="s">
        <v>709</v>
      </c>
      <c r="B233" s="334" t="s">
        <v>710</v>
      </c>
      <c r="C233" s="335">
        <v>0</v>
      </c>
      <c r="D233" s="330" t="s">
        <v>37</v>
      </c>
      <c r="E233" s="335">
        <v>19770</v>
      </c>
      <c r="F233" s="335">
        <v>0</v>
      </c>
      <c r="G233" s="335">
        <v>19770</v>
      </c>
      <c r="H233" s="330" t="s">
        <v>37</v>
      </c>
    </row>
    <row r="234" spans="1:8" ht="20.100000000000001" customHeight="1" x14ac:dyDescent="0.25">
      <c r="A234" s="330" t="s">
        <v>37</v>
      </c>
    </row>
    <row r="235" spans="1:8" ht="20.100000000000001" customHeight="1" x14ac:dyDescent="0.25">
      <c r="A235" s="328" t="s">
        <v>711</v>
      </c>
      <c r="B235" s="328" t="s">
        <v>712</v>
      </c>
      <c r="C235" s="332">
        <v>697957.45</v>
      </c>
      <c r="D235" s="333" t="s">
        <v>37</v>
      </c>
      <c r="E235" s="332">
        <v>322874.51</v>
      </c>
      <c r="F235" s="332">
        <v>0</v>
      </c>
      <c r="G235" s="332">
        <v>1020831.96</v>
      </c>
      <c r="H235" s="333" t="s">
        <v>37</v>
      </c>
    </row>
    <row r="236" spans="1:8" ht="20.100000000000001" customHeight="1" x14ac:dyDescent="0.25">
      <c r="A236" s="334" t="s">
        <v>717</v>
      </c>
      <c r="B236" s="334" t="s">
        <v>718</v>
      </c>
      <c r="C236" s="335">
        <v>4309.7</v>
      </c>
      <c r="D236" s="330" t="s">
        <v>37</v>
      </c>
      <c r="E236" s="335">
        <v>3953.45</v>
      </c>
      <c r="F236" s="335">
        <v>0</v>
      </c>
      <c r="G236" s="335">
        <v>8263.15</v>
      </c>
      <c r="H236" s="330" t="s">
        <v>37</v>
      </c>
    </row>
    <row r="237" spans="1:8" ht="20.100000000000001" customHeight="1" x14ac:dyDescent="0.25">
      <c r="A237" s="334" t="s">
        <v>719</v>
      </c>
      <c r="B237" s="334" t="s">
        <v>720</v>
      </c>
      <c r="C237" s="335">
        <v>0</v>
      </c>
      <c r="D237" s="330" t="s">
        <v>37</v>
      </c>
      <c r="E237" s="335">
        <v>2704.07</v>
      </c>
      <c r="F237" s="335">
        <v>0</v>
      </c>
      <c r="G237" s="335">
        <v>2704.07</v>
      </c>
      <c r="H237" s="330" t="s">
        <v>37</v>
      </c>
    </row>
    <row r="238" spans="1:8" ht="20.100000000000001" customHeight="1" x14ac:dyDescent="0.25">
      <c r="A238" s="334" t="s">
        <v>721</v>
      </c>
      <c r="B238" s="334" t="s">
        <v>722</v>
      </c>
      <c r="C238" s="335">
        <v>0</v>
      </c>
      <c r="D238" s="330" t="s">
        <v>37</v>
      </c>
      <c r="E238" s="335">
        <v>2883.07</v>
      </c>
      <c r="F238" s="335">
        <v>0</v>
      </c>
      <c r="G238" s="335">
        <v>2883.07</v>
      </c>
      <c r="H238" s="330" t="s">
        <v>37</v>
      </c>
    </row>
    <row r="239" spans="1:8" ht="20.100000000000001" customHeight="1" x14ac:dyDescent="0.25">
      <c r="A239" s="334" t="s">
        <v>723</v>
      </c>
      <c r="B239" s="334" t="s">
        <v>724</v>
      </c>
      <c r="C239" s="335">
        <v>0</v>
      </c>
      <c r="D239" s="330" t="s">
        <v>37</v>
      </c>
      <c r="E239" s="335">
        <v>1081.6199999999999</v>
      </c>
      <c r="F239" s="335">
        <v>0</v>
      </c>
      <c r="G239" s="335">
        <v>1081.6199999999999</v>
      </c>
      <c r="H239" s="330" t="s">
        <v>37</v>
      </c>
    </row>
    <row r="240" spans="1:8" ht="20.100000000000001" customHeight="1" x14ac:dyDescent="0.25">
      <c r="A240" s="334" t="s">
        <v>725</v>
      </c>
      <c r="B240" s="334" t="s">
        <v>726</v>
      </c>
      <c r="C240" s="335">
        <v>725</v>
      </c>
      <c r="D240" s="330" t="s">
        <v>37</v>
      </c>
      <c r="E240" s="335">
        <v>1136</v>
      </c>
      <c r="F240" s="335">
        <v>0</v>
      </c>
      <c r="G240" s="335">
        <v>1861</v>
      </c>
      <c r="H240" s="330" t="s">
        <v>37</v>
      </c>
    </row>
    <row r="241" spans="1:8" ht="20.100000000000001" customHeight="1" x14ac:dyDescent="0.25">
      <c r="A241" s="334" t="s">
        <v>727</v>
      </c>
      <c r="B241" s="334" t="s">
        <v>728</v>
      </c>
      <c r="C241" s="335">
        <v>15187.36</v>
      </c>
      <c r="D241" s="330" t="s">
        <v>37</v>
      </c>
      <c r="E241" s="335">
        <v>22359.45</v>
      </c>
      <c r="F241" s="335">
        <v>0</v>
      </c>
      <c r="G241" s="335">
        <v>37546.81</v>
      </c>
      <c r="H241" s="330" t="s">
        <v>37</v>
      </c>
    </row>
    <row r="242" spans="1:8" ht="20.100000000000001" customHeight="1" x14ac:dyDescent="0.25">
      <c r="A242" s="334" t="s">
        <v>730</v>
      </c>
      <c r="B242" s="334" t="s">
        <v>731</v>
      </c>
      <c r="C242" s="335">
        <v>630085.86</v>
      </c>
      <c r="D242" s="330" t="s">
        <v>37</v>
      </c>
      <c r="E242" s="335">
        <v>237425.11</v>
      </c>
      <c r="F242" s="335">
        <v>0</v>
      </c>
      <c r="G242" s="335">
        <v>867510.97</v>
      </c>
      <c r="H242" s="330" t="s">
        <v>37</v>
      </c>
    </row>
    <row r="243" spans="1:8" ht="20.100000000000001" customHeight="1" x14ac:dyDescent="0.25">
      <c r="A243" s="334" t="s">
        <v>734</v>
      </c>
      <c r="B243" s="334" t="s">
        <v>735</v>
      </c>
      <c r="C243" s="335">
        <v>5062.96</v>
      </c>
      <c r="D243" s="330" t="s">
        <v>37</v>
      </c>
      <c r="E243" s="335">
        <v>10125.92</v>
      </c>
      <c r="F243" s="335">
        <v>0</v>
      </c>
      <c r="G243" s="335">
        <v>15188.88</v>
      </c>
      <c r="H243" s="330" t="s">
        <v>37</v>
      </c>
    </row>
    <row r="244" spans="1:8" ht="20.100000000000001" customHeight="1" x14ac:dyDescent="0.25">
      <c r="A244" s="334" t="s">
        <v>736</v>
      </c>
      <c r="B244" s="334" t="s">
        <v>737</v>
      </c>
      <c r="C244" s="335">
        <v>1371.22</v>
      </c>
      <c r="D244" s="330" t="s">
        <v>37</v>
      </c>
      <c r="E244" s="335">
        <v>2426</v>
      </c>
      <c r="F244" s="335">
        <v>0</v>
      </c>
      <c r="G244" s="335">
        <v>3797.22</v>
      </c>
      <c r="H244" s="330" t="s">
        <v>37</v>
      </c>
    </row>
    <row r="245" spans="1:8" ht="20.100000000000001" customHeight="1" x14ac:dyDescent="0.25">
      <c r="A245" s="334" t="s">
        <v>745</v>
      </c>
      <c r="B245" s="334" t="s">
        <v>746</v>
      </c>
      <c r="C245" s="335">
        <v>2531.2199999999998</v>
      </c>
      <c r="D245" s="330" t="s">
        <v>37</v>
      </c>
      <c r="E245" s="335">
        <v>2953.07</v>
      </c>
      <c r="F245" s="335">
        <v>0</v>
      </c>
      <c r="G245" s="335">
        <v>5484.29</v>
      </c>
      <c r="H245" s="330" t="s">
        <v>37</v>
      </c>
    </row>
    <row r="246" spans="1:8" ht="20.100000000000001" customHeight="1" x14ac:dyDescent="0.25">
      <c r="A246" s="334" t="s">
        <v>747</v>
      </c>
      <c r="B246" s="334" t="s">
        <v>748</v>
      </c>
      <c r="C246" s="335">
        <v>181</v>
      </c>
      <c r="D246" s="330" t="s">
        <v>37</v>
      </c>
      <c r="E246" s="335">
        <v>0</v>
      </c>
      <c r="F246" s="335">
        <v>0</v>
      </c>
      <c r="G246" s="335">
        <v>181</v>
      </c>
      <c r="H246" s="330" t="s">
        <v>37</v>
      </c>
    </row>
    <row r="247" spans="1:8" ht="20.100000000000001" customHeight="1" x14ac:dyDescent="0.25">
      <c r="A247" s="334" t="s">
        <v>749</v>
      </c>
      <c r="B247" s="334" t="s">
        <v>750</v>
      </c>
      <c r="C247" s="335">
        <v>38503.129999999997</v>
      </c>
      <c r="D247" s="330" t="s">
        <v>37</v>
      </c>
      <c r="E247" s="335">
        <v>35826.75</v>
      </c>
      <c r="F247" s="335">
        <v>0</v>
      </c>
      <c r="G247" s="335">
        <v>74329.88</v>
      </c>
      <c r="H247" s="330" t="s">
        <v>37</v>
      </c>
    </row>
    <row r="248" spans="1:8" ht="20.100000000000001" customHeight="1" x14ac:dyDescent="0.25">
      <c r="A248" s="330" t="s">
        <v>37</v>
      </c>
    </row>
    <row r="249" spans="1:8" ht="20.100000000000001" customHeight="1" x14ac:dyDescent="0.25">
      <c r="A249" s="328" t="s">
        <v>755</v>
      </c>
      <c r="B249" s="328" t="s">
        <v>756</v>
      </c>
      <c r="C249" s="332">
        <v>4613.12</v>
      </c>
      <c r="D249" s="333" t="s">
        <v>37</v>
      </c>
      <c r="E249" s="332">
        <v>40399.79</v>
      </c>
      <c r="F249" s="332">
        <v>0</v>
      </c>
      <c r="G249" s="332">
        <v>45012.91</v>
      </c>
      <c r="H249" s="333" t="s">
        <v>37</v>
      </c>
    </row>
    <row r="250" spans="1:8" ht="20.100000000000001" customHeight="1" x14ac:dyDescent="0.25">
      <c r="A250" s="334" t="s">
        <v>757</v>
      </c>
      <c r="B250" s="334" t="s">
        <v>758</v>
      </c>
      <c r="C250" s="335">
        <v>1441.63</v>
      </c>
      <c r="D250" s="330" t="s">
        <v>37</v>
      </c>
      <c r="E250" s="335">
        <v>1599.4</v>
      </c>
      <c r="F250" s="335">
        <v>0</v>
      </c>
      <c r="G250" s="335">
        <v>3041.03</v>
      </c>
      <c r="H250" s="330" t="s">
        <v>37</v>
      </c>
    </row>
    <row r="251" spans="1:8" ht="20.100000000000001" customHeight="1" x14ac:dyDescent="0.25">
      <c r="A251" s="334" t="s">
        <v>759</v>
      </c>
      <c r="B251" s="334" t="s">
        <v>760</v>
      </c>
      <c r="C251" s="335">
        <v>509.74</v>
      </c>
      <c r="D251" s="330" t="s">
        <v>37</v>
      </c>
      <c r="E251" s="335">
        <v>0</v>
      </c>
      <c r="F251" s="335">
        <v>0</v>
      </c>
      <c r="G251" s="335">
        <v>509.74</v>
      </c>
      <c r="H251" s="330" t="s">
        <v>37</v>
      </c>
    </row>
    <row r="252" spans="1:8" ht="20.100000000000001" customHeight="1" x14ac:dyDescent="0.25">
      <c r="A252" s="334" t="s">
        <v>761</v>
      </c>
      <c r="B252" s="334" t="s">
        <v>762</v>
      </c>
      <c r="C252" s="335">
        <v>2661.75</v>
      </c>
      <c r="D252" s="330" t="s">
        <v>37</v>
      </c>
      <c r="E252" s="335">
        <v>38800.39</v>
      </c>
      <c r="F252" s="335">
        <v>0</v>
      </c>
      <c r="G252" s="335">
        <v>41462.14</v>
      </c>
      <c r="H252" s="330" t="s">
        <v>37</v>
      </c>
    </row>
    <row r="253" spans="1:8" ht="20.100000000000001" customHeight="1" x14ac:dyDescent="0.25">
      <c r="A253" s="330" t="s">
        <v>37</v>
      </c>
    </row>
    <row r="254" spans="1:8" ht="20.100000000000001" customHeight="1" x14ac:dyDescent="0.25">
      <c r="A254" s="330"/>
      <c r="B254" s="334" t="s">
        <v>81</v>
      </c>
      <c r="C254" s="335">
        <v>0</v>
      </c>
      <c r="D254" s="330"/>
      <c r="E254" s="335">
        <v>0</v>
      </c>
      <c r="F254" s="335">
        <v>0</v>
      </c>
      <c r="G254" s="335">
        <v>0</v>
      </c>
      <c r="H254" s="330"/>
    </row>
    <row r="255" spans="1:8" ht="20.100000000000001" customHeight="1" x14ac:dyDescent="0.25">
      <c r="A255" s="330"/>
      <c r="B255" s="330" t="s">
        <v>37</v>
      </c>
      <c r="C255" s="330"/>
      <c r="D255" s="335">
        <v>0</v>
      </c>
      <c r="E255" s="330"/>
      <c r="F255" s="330"/>
      <c r="G255" s="330"/>
      <c r="H255" s="335">
        <v>0</v>
      </c>
    </row>
    <row r="256" spans="1:8" ht="20.100000000000001" customHeight="1" x14ac:dyDescent="0.25">
      <c r="A256" s="330" t="s">
        <v>37</v>
      </c>
    </row>
    <row r="257" spans="1:8" ht="12" customHeight="1" x14ac:dyDescent="0.25"/>
    <row r="258" spans="1:8" ht="20.100000000000001" customHeight="1" x14ac:dyDescent="0.25">
      <c r="A258" s="330"/>
      <c r="B258" s="334" t="s">
        <v>82</v>
      </c>
      <c r="C258" s="335">
        <v>6922698.2599999998</v>
      </c>
      <c r="D258" s="330"/>
      <c r="E258" s="335">
        <v>12712598.67</v>
      </c>
      <c r="F258" s="335">
        <v>12712598.67</v>
      </c>
      <c r="G258" s="335">
        <v>8965609.4399999995</v>
      </c>
      <c r="H258" s="330"/>
    </row>
    <row r="259" spans="1:8" ht="20.100000000000001" customHeight="1" x14ac:dyDescent="0.25">
      <c r="A259" s="330"/>
      <c r="B259" s="330"/>
      <c r="C259" s="330"/>
      <c r="D259" s="335">
        <v>6922698.2599999998</v>
      </c>
      <c r="E259" s="330"/>
      <c r="F259" s="330"/>
      <c r="G259" s="330"/>
      <c r="H259" s="335">
        <v>8965609.4399999995</v>
      </c>
    </row>
    <row r="260" spans="1:8" ht="12" customHeight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7">
    <tabColor theme="5"/>
  </sheetPr>
  <dimension ref="A1:J44"/>
  <sheetViews>
    <sheetView topLeftCell="A12" zoomScaleNormal="100" workbookViewId="0">
      <selection activeCell="E28" sqref="E28"/>
    </sheetView>
  </sheetViews>
  <sheetFormatPr baseColWidth="10" defaultColWidth="11.42578125" defaultRowHeight="12.75" x14ac:dyDescent="0.2"/>
  <cols>
    <col min="1" max="1" width="4.5703125" style="35" customWidth="1"/>
    <col min="2" max="2" width="49.28515625" style="14" customWidth="1"/>
    <col min="3" max="3" width="14.85546875" style="34" bestFit="1" customWidth="1"/>
    <col min="4" max="4" width="4.5703125" style="34" customWidth="1"/>
    <col min="5" max="5" width="15.5703125" style="34" bestFit="1" customWidth="1"/>
    <col min="6" max="6" width="14.85546875" style="34" customWidth="1"/>
    <col min="7" max="7" width="19.42578125" style="14" bestFit="1" customWidth="1"/>
    <col min="8" max="8" width="13.85546875" style="14" bestFit="1" customWidth="1"/>
    <col min="9" max="256" width="11.42578125" style="14"/>
    <col min="257" max="257" width="5.140625" style="14" customWidth="1"/>
    <col min="258" max="258" width="49.28515625" style="14" customWidth="1"/>
    <col min="259" max="259" width="14.85546875" style="14" bestFit="1" customWidth="1"/>
    <col min="260" max="260" width="4.5703125" style="14" customWidth="1"/>
    <col min="261" max="261" width="15.5703125" style="14" bestFit="1" customWidth="1"/>
    <col min="262" max="262" width="14.85546875" style="14" customWidth="1"/>
    <col min="263" max="263" width="19.42578125" style="14" bestFit="1" customWidth="1"/>
    <col min="264" max="264" width="13.85546875" style="14" bestFit="1" customWidth="1"/>
    <col min="265" max="512" width="11.42578125" style="14"/>
    <col min="513" max="513" width="5.140625" style="14" customWidth="1"/>
    <col min="514" max="514" width="49.28515625" style="14" customWidth="1"/>
    <col min="515" max="515" width="14.85546875" style="14" bestFit="1" customWidth="1"/>
    <col min="516" max="516" width="4.5703125" style="14" customWidth="1"/>
    <col min="517" max="517" width="15.5703125" style="14" bestFit="1" customWidth="1"/>
    <col min="518" max="518" width="14.85546875" style="14" customWidth="1"/>
    <col min="519" max="519" width="19.42578125" style="14" bestFit="1" customWidth="1"/>
    <col min="520" max="520" width="13.85546875" style="14" bestFit="1" customWidth="1"/>
    <col min="521" max="768" width="11.42578125" style="14"/>
    <col min="769" max="769" width="5.140625" style="14" customWidth="1"/>
    <col min="770" max="770" width="49.28515625" style="14" customWidth="1"/>
    <col min="771" max="771" width="14.85546875" style="14" bestFit="1" customWidth="1"/>
    <col min="772" max="772" width="4.5703125" style="14" customWidth="1"/>
    <col min="773" max="773" width="15.5703125" style="14" bestFit="1" customWidth="1"/>
    <col min="774" max="774" width="14.85546875" style="14" customWidth="1"/>
    <col min="775" max="775" width="19.42578125" style="14" bestFit="1" customWidth="1"/>
    <col min="776" max="776" width="13.85546875" style="14" bestFit="1" customWidth="1"/>
    <col min="777" max="1024" width="11.42578125" style="14"/>
    <col min="1025" max="1025" width="5.140625" style="14" customWidth="1"/>
    <col min="1026" max="1026" width="49.28515625" style="14" customWidth="1"/>
    <col min="1027" max="1027" width="14.85546875" style="14" bestFit="1" customWidth="1"/>
    <col min="1028" max="1028" width="4.5703125" style="14" customWidth="1"/>
    <col min="1029" max="1029" width="15.5703125" style="14" bestFit="1" customWidth="1"/>
    <col min="1030" max="1030" width="14.85546875" style="14" customWidth="1"/>
    <col min="1031" max="1031" width="19.42578125" style="14" bestFit="1" customWidth="1"/>
    <col min="1032" max="1032" width="13.85546875" style="14" bestFit="1" customWidth="1"/>
    <col min="1033" max="1280" width="11.42578125" style="14"/>
    <col min="1281" max="1281" width="5.140625" style="14" customWidth="1"/>
    <col min="1282" max="1282" width="49.28515625" style="14" customWidth="1"/>
    <col min="1283" max="1283" width="14.85546875" style="14" bestFit="1" customWidth="1"/>
    <col min="1284" max="1284" width="4.5703125" style="14" customWidth="1"/>
    <col min="1285" max="1285" width="15.5703125" style="14" bestFit="1" customWidth="1"/>
    <col min="1286" max="1286" width="14.85546875" style="14" customWidth="1"/>
    <col min="1287" max="1287" width="19.42578125" style="14" bestFit="1" customWidth="1"/>
    <col min="1288" max="1288" width="13.85546875" style="14" bestFit="1" customWidth="1"/>
    <col min="1289" max="1536" width="11.42578125" style="14"/>
    <col min="1537" max="1537" width="5.140625" style="14" customWidth="1"/>
    <col min="1538" max="1538" width="49.28515625" style="14" customWidth="1"/>
    <col min="1539" max="1539" width="14.85546875" style="14" bestFit="1" customWidth="1"/>
    <col min="1540" max="1540" width="4.5703125" style="14" customWidth="1"/>
    <col min="1541" max="1541" width="15.5703125" style="14" bestFit="1" customWidth="1"/>
    <col min="1542" max="1542" width="14.85546875" style="14" customWidth="1"/>
    <col min="1543" max="1543" width="19.42578125" style="14" bestFit="1" customWidth="1"/>
    <col min="1544" max="1544" width="13.85546875" style="14" bestFit="1" customWidth="1"/>
    <col min="1545" max="1792" width="11.42578125" style="14"/>
    <col min="1793" max="1793" width="5.140625" style="14" customWidth="1"/>
    <col min="1794" max="1794" width="49.28515625" style="14" customWidth="1"/>
    <col min="1795" max="1795" width="14.85546875" style="14" bestFit="1" customWidth="1"/>
    <col min="1796" max="1796" width="4.5703125" style="14" customWidth="1"/>
    <col min="1797" max="1797" width="15.5703125" style="14" bestFit="1" customWidth="1"/>
    <col min="1798" max="1798" width="14.85546875" style="14" customWidth="1"/>
    <col min="1799" max="1799" width="19.42578125" style="14" bestFit="1" customWidth="1"/>
    <col min="1800" max="1800" width="13.85546875" style="14" bestFit="1" customWidth="1"/>
    <col min="1801" max="2048" width="11.42578125" style="14"/>
    <col min="2049" max="2049" width="5.140625" style="14" customWidth="1"/>
    <col min="2050" max="2050" width="49.28515625" style="14" customWidth="1"/>
    <col min="2051" max="2051" width="14.85546875" style="14" bestFit="1" customWidth="1"/>
    <col min="2052" max="2052" width="4.5703125" style="14" customWidth="1"/>
    <col min="2053" max="2053" width="15.5703125" style="14" bestFit="1" customWidth="1"/>
    <col min="2054" max="2054" width="14.85546875" style="14" customWidth="1"/>
    <col min="2055" max="2055" width="19.42578125" style="14" bestFit="1" customWidth="1"/>
    <col min="2056" max="2056" width="13.85546875" style="14" bestFit="1" customWidth="1"/>
    <col min="2057" max="2304" width="11.42578125" style="14"/>
    <col min="2305" max="2305" width="5.140625" style="14" customWidth="1"/>
    <col min="2306" max="2306" width="49.28515625" style="14" customWidth="1"/>
    <col min="2307" max="2307" width="14.85546875" style="14" bestFit="1" customWidth="1"/>
    <col min="2308" max="2308" width="4.5703125" style="14" customWidth="1"/>
    <col min="2309" max="2309" width="15.5703125" style="14" bestFit="1" customWidth="1"/>
    <col min="2310" max="2310" width="14.85546875" style="14" customWidth="1"/>
    <col min="2311" max="2311" width="19.42578125" style="14" bestFit="1" customWidth="1"/>
    <col min="2312" max="2312" width="13.85546875" style="14" bestFit="1" customWidth="1"/>
    <col min="2313" max="2560" width="11.42578125" style="14"/>
    <col min="2561" max="2561" width="5.140625" style="14" customWidth="1"/>
    <col min="2562" max="2562" width="49.28515625" style="14" customWidth="1"/>
    <col min="2563" max="2563" width="14.85546875" style="14" bestFit="1" customWidth="1"/>
    <col min="2564" max="2564" width="4.5703125" style="14" customWidth="1"/>
    <col min="2565" max="2565" width="15.5703125" style="14" bestFit="1" customWidth="1"/>
    <col min="2566" max="2566" width="14.85546875" style="14" customWidth="1"/>
    <col min="2567" max="2567" width="19.42578125" style="14" bestFit="1" customWidth="1"/>
    <col min="2568" max="2568" width="13.85546875" style="14" bestFit="1" customWidth="1"/>
    <col min="2569" max="2816" width="11.42578125" style="14"/>
    <col min="2817" max="2817" width="5.140625" style="14" customWidth="1"/>
    <col min="2818" max="2818" width="49.28515625" style="14" customWidth="1"/>
    <col min="2819" max="2819" width="14.85546875" style="14" bestFit="1" customWidth="1"/>
    <col min="2820" max="2820" width="4.5703125" style="14" customWidth="1"/>
    <col min="2821" max="2821" width="15.5703125" style="14" bestFit="1" customWidth="1"/>
    <col min="2822" max="2822" width="14.85546875" style="14" customWidth="1"/>
    <col min="2823" max="2823" width="19.42578125" style="14" bestFit="1" customWidth="1"/>
    <col min="2824" max="2824" width="13.85546875" style="14" bestFit="1" customWidth="1"/>
    <col min="2825" max="3072" width="11.42578125" style="14"/>
    <col min="3073" max="3073" width="5.140625" style="14" customWidth="1"/>
    <col min="3074" max="3074" width="49.28515625" style="14" customWidth="1"/>
    <col min="3075" max="3075" width="14.85546875" style="14" bestFit="1" customWidth="1"/>
    <col min="3076" max="3076" width="4.5703125" style="14" customWidth="1"/>
    <col min="3077" max="3077" width="15.5703125" style="14" bestFit="1" customWidth="1"/>
    <col min="3078" max="3078" width="14.85546875" style="14" customWidth="1"/>
    <col min="3079" max="3079" width="19.42578125" style="14" bestFit="1" customWidth="1"/>
    <col min="3080" max="3080" width="13.85546875" style="14" bestFit="1" customWidth="1"/>
    <col min="3081" max="3328" width="11.42578125" style="14"/>
    <col min="3329" max="3329" width="5.140625" style="14" customWidth="1"/>
    <col min="3330" max="3330" width="49.28515625" style="14" customWidth="1"/>
    <col min="3331" max="3331" width="14.85546875" style="14" bestFit="1" customWidth="1"/>
    <col min="3332" max="3332" width="4.5703125" style="14" customWidth="1"/>
    <col min="3333" max="3333" width="15.5703125" style="14" bestFit="1" customWidth="1"/>
    <col min="3334" max="3334" width="14.85546875" style="14" customWidth="1"/>
    <col min="3335" max="3335" width="19.42578125" style="14" bestFit="1" customWidth="1"/>
    <col min="3336" max="3336" width="13.85546875" style="14" bestFit="1" customWidth="1"/>
    <col min="3337" max="3584" width="11.42578125" style="14"/>
    <col min="3585" max="3585" width="5.140625" style="14" customWidth="1"/>
    <col min="3586" max="3586" width="49.28515625" style="14" customWidth="1"/>
    <col min="3587" max="3587" width="14.85546875" style="14" bestFit="1" customWidth="1"/>
    <col min="3588" max="3588" width="4.5703125" style="14" customWidth="1"/>
    <col min="3589" max="3589" width="15.5703125" style="14" bestFit="1" customWidth="1"/>
    <col min="3590" max="3590" width="14.85546875" style="14" customWidth="1"/>
    <col min="3591" max="3591" width="19.42578125" style="14" bestFit="1" customWidth="1"/>
    <col min="3592" max="3592" width="13.85546875" style="14" bestFit="1" customWidth="1"/>
    <col min="3593" max="3840" width="11.42578125" style="14"/>
    <col min="3841" max="3841" width="5.140625" style="14" customWidth="1"/>
    <col min="3842" max="3842" width="49.28515625" style="14" customWidth="1"/>
    <col min="3843" max="3843" width="14.85546875" style="14" bestFit="1" customWidth="1"/>
    <col min="3844" max="3844" width="4.5703125" style="14" customWidth="1"/>
    <col min="3845" max="3845" width="15.5703125" style="14" bestFit="1" customWidth="1"/>
    <col min="3846" max="3846" width="14.85546875" style="14" customWidth="1"/>
    <col min="3847" max="3847" width="19.42578125" style="14" bestFit="1" customWidth="1"/>
    <col min="3848" max="3848" width="13.85546875" style="14" bestFit="1" customWidth="1"/>
    <col min="3849" max="4096" width="11.42578125" style="14"/>
    <col min="4097" max="4097" width="5.140625" style="14" customWidth="1"/>
    <col min="4098" max="4098" width="49.28515625" style="14" customWidth="1"/>
    <col min="4099" max="4099" width="14.85546875" style="14" bestFit="1" customWidth="1"/>
    <col min="4100" max="4100" width="4.5703125" style="14" customWidth="1"/>
    <col min="4101" max="4101" width="15.5703125" style="14" bestFit="1" customWidth="1"/>
    <col min="4102" max="4102" width="14.85546875" style="14" customWidth="1"/>
    <col min="4103" max="4103" width="19.42578125" style="14" bestFit="1" customWidth="1"/>
    <col min="4104" max="4104" width="13.85546875" style="14" bestFit="1" customWidth="1"/>
    <col min="4105" max="4352" width="11.42578125" style="14"/>
    <col min="4353" max="4353" width="5.140625" style="14" customWidth="1"/>
    <col min="4354" max="4354" width="49.28515625" style="14" customWidth="1"/>
    <col min="4355" max="4355" width="14.85546875" style="14" bestFit="1" customWidth="1"/>
    <col min="4356" max="4356" width="4.5703125" style="14" customWidth="1"/>
    <col min="4357" max="4357" width="15.5703125" style="14" bestFit="1" customWidth="1"/>
    <col min="4358" max="4358" width="14.85546875" style="14" customWidth="1"/>
    <col min="4359" max="4359" width="19.42578125" style="14" bestFit="1" customWidth="1"/>
    <col min="4360" max="4360" width="13.85546875" style="14" bestFit="1" customWidth="1"/>
    <col min="4361" max="4608" width="11.42578125" style="14"/>
    <col min="4609" max="4609" width="5.140625" style="14" customWidth="1"/>
    <col min="4610" max="4610" width="49.28515625" style="14" customWidth="1"/>
    <col min="4611" max="4611" width="14.85546875" style="14" bestFit="1" customWidth="1"/>
    <col min="4612" max="4612" width="4.5703125" style="14" customWidth="1"/>
    <col min="4613" max="4613" width="15.5703125" style="14" bestFit="1" customWidth="1"/>
    <col min="4614" max="4614" width="14.85546875" style="14" customWidth="1"/>
    <col min="4615" max="4615" width="19.42578125" style="14" bestFit="1" customWidth="1"/>
    <col min="4616" max="4616" width="13.85546875" style="14" bestFit="1" customWidth="1"/>
    <col min="4617" max="4864" width="11.42578125" style="14"/>
    <col min="4865" max="4865" width="5.140625" style="14" customWidth="1"/>
    <col min="4866" max="4866" width="49.28515625" style="14" customWidth="1"/>
    <col min="4867" max="4867" width="14.85546875" style="14" bestFit="1" customWidth="1"/>
    <col min="4868" max="4868" width="4.5703125" style="14" customWidth="1"/>
    <col min="4869" max="4869" width="15.5703125" style="14" bestFit="1" customWidth="1"/>
    <col min="4870" max="4870" width="14.85546875" style="14" customWidth="1"/>
    <col min="4871" max="4871" width="19.42578125" style="14" bestFit="1" customWidth="1"/>
    <col min="4872" max="4872" width="13.85546875" style="14" bestFit="1" customWidth="1"/>
    <col min="4873" max="5120" width="11.42578125" style="14"/>
    <col min="5121" max="5121" width="5.140625" style="14" customWidth="1"/>
    <col min="5122" max="5122" width="49.28515625" style="14" customWidth="1"/>
    <col min="5123" max="5123" width="14.85546875" style="14" bestFit="1" customWidth="1"/>
    <col min="5124" max="5124" width="4.5703125" style="14" customWidth="1"/>
    <col min="5125" max="5125" width="15.5703125" style="14" bestFit="1" customWidth="1"/>
    <col min="5126" max="5126" width="14.85546875" style="14" customWidth="1"/>
    <col min="5127" max="5127" width="19.42578125" style="14" bestFit="1" customWidth="1"/>
    <col min="5128" max="5128" width="13.85546875" style="14" bestFit="1" customWidth="1"/>
    <col min="5129" max="5376" width="11.42578125" style="14"/>
    <col min="5377" max="5377" width="5.140625" style="14" customWidth="1"/>
    <col min="5378" max="5378" width="49.28515625" style="14" customWidth="1"/>
    <col min="5379" max="5379" width="14.85546875" style="14" bestFit="1" customWidth="1"/>
    <col min="5380" max="5380" width="4.5703125" style="14" customWidth="1"/>
    <col min="5381" max="5381" width="15.5703125" style="14" bestFit="1" customWidth="1"/>
    <col min="5382" max="5382" width="14.85546875" style="14" customWidth="1"/>
    <col min="5383" max="5383" width="19.42578125" style="14" bestFit="1" customWidth="1"/>
    <col min="5384" max="5384" width="13.85546875" style="14" bestFit="1" customWidth="1"/>
    <col min="5385" max="5632" width="11.42578125" style="14"/>
    <col min="5633" max="5633" width="5.140625" style="14" customWidth="1"/>
    <col min="5634" max="5634" width="49.28515625" style="14" customWidth="1"/>
    <col min="5635" max="5635" width="14.85546875" style="14" bestFit="1" customWidth="1"/>
    <col min="5636" max="5636" width="4.5703125" style="14" customWidth="1"/>
    <col min="5637" max="5637" width="15.5703125" style="14" bestFit="1" customWidth="1"/>
    <col min="5638" max="5638" width="14.85546875" style="14" customWidth="1"/>
    <col min="5639" max="5639" width="19.42578125" style="14" bestFit="1" customWidth="1"/>
    <col min="5640" max="5640" width="13.85546875" style="14" bestFit="1" customWidth="1"/>
    <col min="5641" max="5888" width="11.42578125" style="14"/>
    <col min="5889" max="5889" width="5.140625" style="14" customWidth="1"/>
    <col min="5890" max="5890" width="49.28515625" style="14" customWidth="1"/>
    <col min="5891" max="5891" width="14.85546875" style="14" bestFit="1" customWidth="1"/>
    <col min="5892" max="5892" width="4.5703125" style="14" customWidth="1"/>
    <col min="5893" max="5893" width="15.5703125" style="14" bestFit="1" customWidth="1"/>
    <col min="5894" max="5894" width="14.85546875" style="14" customWidth="1"/>
    <col min="5895" max="5895" width="19.42578125" style="14" bestFit="1" customWidth="1"/>
    <col min="5896" max="5896" width="13.85546875" style="14" bestFit="1" customWidth="1"/>
    <col min="5897" max="6144" width="11.42578125" style="14"/>
    <col min="6145" max="6145" width="5.140625" style="14" customWidth="1"/>
    <col min="6146" max="6146" width="49.28515625" style="14" customWidth="1"/>
    <col min="6147" max="6147" width="14.85546875" style="14" bestFit="1" customWidth="1"/>
    <col min="6148" max="6148" width="4.5703125" style="14" customWidth="1"/>
    <col min="6149" max="6149" width="15.5703125" style="14" bestFit="1" customWidth="1"/>
    <col min="6150" max="6150" width="14.85546875" style="14" customWidth="1"/>
    <col min="6151" max="6151" width="19.42578125" style="14" bestFit="1" customWidth="1"/>
    <col min="6152" max="6152" width="13.85546875" style="14" bestFit="1" customWidth="1"/>
    <col min="6153" max="6400" width="11.42578125" style="14"/>
    <col min="6401" max="6401" width="5.140625" style="14" customWidth="1"/>
    <col min="6402" max="6402" width="49.28515625" style="14" customWidth="1"/>
    <col min="6403" max="6403" width="14.85546875" style="14" bestFit="1" customWidth="1"/>
    <col min="6404" max="6404" width="4.5703125" style="14" customWidth="1"/>
    <col min="6405" max="6405" width="15.5703125" style="14" bestFit="1" customWidth="1"/>
    <col min="6406" max="6406" width="14.85546875" style="14" customWidth="1"/>
    <col min="6407" max="6407" width="19.42578125" style="14" bestFit="1" customWidth="1"/>
    <col min="6408" max="6408" width="13.85546875" style="14" bestFit="1" customWidth="1"/>
    <col min="6409" max="6656" width="11.42578125" style="14"/>
    <col min="6657" max="6657" width="5.140625" style="14" customWidth="1"/>
    <col min="6658" max="6658" width="49.28515625" style="14" customWidth="1"/>
    <col min="6659" max="6659" width="14.85546875" style="14" bestFit="1" customWidth="1"/>
    <col min="6660" max="6660" width="4.5703125" style="14" customWidth="1"/>
    <col min="6661" max="6661" width="15.5703125" style="14" bestFit="1" customWidth="1"/>
    <col min="6662" max="6662" width="14.85546875" style="14" customWidth="1"/>
    <col min="6663" max="6663" width="19.42578125" style="14" bestFit="1" customWidth="1"/>
    <col min="6664" max="6664" width="13.85546875" style="14" bestFit="1" customWidth="1"/>
    <col min="6665" max="6912" width="11.42578125" style="14"/>
    <col min="6913" max="6913" width="5.140625" style="14" customWidth="1"/>
    <col min="6914" max="6914" width="49.28515625" style="14" customWidth="1"/>
    <col min="6915" max="6915" width="14.85546875" style="14" bestFit="1" customWidth="1"/>
    <col min="6916" max="6916" width="4.5703125" style="14" customWidth="1"/>
    <col min="6917" max="6917" width="15.5703125" style="14" bestFit="1" customWidth="1"/>
    <col min="6918" max="6918" width="14.85546875" style="14" customWidth="1"/>
    <col min="6919" max="6919" width="19.42578125" style="14" bestFit="1" customWidth="1"/>
    <col min="6920" max="6920" width="13.85546875" style="14" bestFit="1" customWidth="1"/>
    <col min="6921" max="7168" width="11.42578125" style="14"/>
    <col min="7169" max="7169" width="5.140625" style="14" customWidth="1"/>
    <col min="7170" max="7170" width="49.28515625" style="14" customWidth="1"/>
    <col min="7171" max="7171" width="14.85546875" style="14" bestFit="1" customWidth="1"/>
    <col min="7172" max="7172" width="4.5703125" style="14" customWidth="1"/>
    <col min="7173" max="7173" width="15.5703125" style="14" bestFit="1" customWidth="1"/>
    <col min="7174" max="7174" width="14.85546875" style="14" customWidth="1"/>
    <col min="7175" max="7175" width="19.42578125" style="14" bestFit="1" customWidth="1"/>
    <col min="7176" max="7176" width="13.85546875" style="14" bestFit="1" customWidth="1"/>
    <col min="7177" max="7424" width="11.42578125" style="14"/>
    <col min="7425" max="7425" width="5.140625" style="14" customWidth="1"/>
    <col min="7426" max="7426" width="49.28515625" style="14" customWidth="1"/>
    <col min="7427" max="7427" width="14.85546875" style="14" bestFit="1" customWidth="1"/>
    <col min="7428" max="7428" width="4.5703125" style="14" customWidth="1"/>
    <col min="7429" max="7429" width="15.5703125" style="14" bestFit="1" customWidth="1"/>
    <col min="7430" max="7430" width="14.85546875" style="14" customWidth="1"/>
    <col min="7431" max="7431" width="19.42578125" style="14" bestFit="1" customWidth="1"/>
    <col min="7432" max="7432" width="13.85546875" style="14" bestFit="1" customWidth="1"/>
    <col min="7433" max="7680" width="11.42578125" style="14"/>
    <col min="7681" max="7681" width="5.140625" style="14" customWidth="1"/>
    <col min="7682" max="7682" width="49.28515625" style="14" customWidth="1"/>
    <col min="7683" max="7683" width="14.85546875" style="14" bestFit="1" customWidth="1"/>
    <col min="7684" max="7684" width="4.5703125" style="14" customWidth="1"/>
    <col min="7685" max="7685" width="15.5703125" style="14" bestFit="1" customWidth="1"/>
    <col min="7686" max="7686" width="14.85546875" style="14" customWidth="1"/>
    <col min="7687" max="7687" width="19.42578125" style="14" bestFit="1" customWidth="1"/>
    <col min="7688" max="7688" width="13.85546875" style="14" bestFit="1" customWidth="1"/>
    <col min="7689" max="7936" width="11.42578125" style="14"/>
    <col min="7937" max="7937" width="5.140625" style="14" customWidth="1"/>
    <col min="7938" max="7938" width="49.28515625" style="14" customWidth="1"/>
    <col min="7939" max="7939" width="14.85546875" style="14" bestFit="1" customWidth="1"/>
    <col min="7940" max="7940" width="4.5703125" style="14" customWidth="1"/>
    <col min="7941" max="7941" width="15.5703125" style="14" bestFit="1" customWidth="1"/>
    <col min="7942" max="7942" width="14.85546875" style="14" customWidth="1"/>
    <col min="7943" max="7943" width="19.42578125" style="14" bestFit="1" customWidth="1"/>
    <col min="7944" max="7944" width="13.85546875" style="14" bestFit="1" customWidth="1"/>
    <col min="7945" max="8192" width="11.42578125" style="14"/>
    <col min="8193" max="8193" width="5.140625" style="14" customWidth="1"/>
    <col min="8194" max="8194" width="49.28515625" style="14" customWidth="1"/>
    <col min="8195" max="8195" width="14.85546875" style="14" bestFit="1" customWidth="1"/>
    <col min="8196" max="8196" width="4.5703125" style="14" customWidth="1"/>
    <col min="8197" max="8197" width="15.5703125" style="14" bestFit="1" customWidth="1"/>
    <col min="8198" max="8198" width="14.85546875" style="14" customWidth="1"/>
    <col min="8199" max="8199" width="19.42578125" style="14" bestFit="1" customWidth="1"/>
    <col min="8200" max="8200" width="13.85546875" style="14" bestFit="1" customWidth="1"/>
    <col min="8201" max="8448" width="11.42578125" style="14"/>
    <col min="8449" max="8449" width="5.140625" style="14" customWidth="1"/>
    <col min="8450" max="8450" width="49.28515625" style="14" customWidth="1"/>
    <col min="8451" max="8451" width="14.85546875" style="14" bestFit="1" customWidth="1"/>
    <col min="8452" max="8452" width="4.5703125" style="14" customWidth="1"/>
    <col min="8453" max="8453" width="15.5703125" style="14" bestFit="1" customWidth="1"/>
    <col min="8454" max="8454" width="14.85546875" style="14" customWidth="1"/>
    <col min="8455" max="8455" width="19.42578125" style="14" bestFit="1" customWidth="1"/>
    <col min="8456" max="8456" width="13.85546875" style="14" bestFit="1" customWidth="1"/>
    <col min="8457" max="8704" width="11.42578125" style="14"/>
    <col min="8705" max="8705" width="5.140625" style="14" customWidth="1"/>
    <col min="8706" max="8706" width="49.28515625" style="14" customWidth="1"/>
    <col min="8707" max="8707" width="14.85546875" style="14" bestFit="1" customWidth="1"/>
    <col min="8708" max="8708" width="4.5703125" style="14" customWidth="1"/>
    <col min="8709" max="8709" width="15.5703125" style="14" bestFit="1" customWidth="1"/>
    <col min="8710" max="8710" width="14.85546875" style="14" customWidth="1"/>
    <col min="8711" max="8711" width="19.42578125" style="14" bestFit="1" customWidth="1"/>
    <col min="8712" max="8712" width="13.85546875" style="14" bestFit="1" customWidth="1"/>
    <col min="8713" max="8960" width="11.42578125" style="14"/>
    <col min="8961" max="8961" width="5.140625" style="14" customWidth="1"/>
    <col min="8962" max="8962" width="49.28515625" style="14" customWidth="1"/>
    <col min="8963" max="8963" width="14.85546875" style="14" bestFit="1" customWidth="1"/>
    <col min="8964" max="8964" width="4.5703125" style="14" customWidth="1"/>
    <col min="8965" max="8965" width="15.5703125" style="14" bestFit="1" customWidth="1"/>
    <col min="8966" max="8966" width="14.85546875" style="14" customWidth="1"/>
    <col min="8967" max="8967" width="19.42578125" style="14" bestFit="1" customWidth="1"/>
    <col min="8968" max="8968" width="13.85546875" style="14" bestFit="1" customWidth="1"/>
    <col min="8969" max="9216" width="11.42578125" style="14"/>
    <col min="9217" max="9217" width="5.140625" style="14" customWidth="1"/>
    <col min="9218" max="9218" width="49.28515625" style="14" customWidth="1"/>
    <col min="9219" max="9219" width="14.85546875" style="14" bestFit="1" customWidth="1"/>
    <col min="9220" max="9220" width="4.5703125" style="14" customWidth="1"/>
    <col min="9221" max="9221" width="15.5703125" style="14" bestFit="1" customWidth="1"/>
    <col min="9222" max="9222" width="14.85546875" style="14" customWidth="1"/>
    <col min="9223" max="9223" width="19.42578125" style="14" bestFit="1" customWidth="1"/>
    <col min="9224" max="9224" width="13.85546875" style="14" bestFit="1" customWidth="1"/>
    <col min="9225" max="9472" width="11.42578125" style="14"/>
    <col min="9473" max="9473" width="5.140625" style="14" customWidth="1"/>
    <col min="9474" max="9474" width="49.28515625" style="14" customWidth="1"/>
    <col min="9475" max="9475" width="14.85546875" style="14" bestFit="1" customWidth="1"/>
    <col min="9476" max="9476" width="4.5703125" style="14" customWidth="1"/>
    <col min="9477" max="9477" width="15.5703125" style="14" bestFit="1" customWidth="1"/>
    <col min="9478" max="9478" width="14.85546875" style="14" customWidth="1"/>
    <col min="9479" max="9479" width="19.42578125" style="14" bestFit="1" customWidth="1"/>
    <col min="9480" max="9480" width="13.85546875" style="14" bestFit="1" customWidth="1"/>
    <col min="9481" max="9728" width="11.42578125" style="14"/>
    <col min="9729" max="9729" width="5.140625" style="14" customWidth="1"/>
    <col min="9730" max="9730" width="49.28515625" style="14" customWidth="1"/>
    <col min="9731" max="9731" width="14.85546875" style="14" bestFit="1" customWidth="1"/>
    <col min="9732" max="9732" width="4.5703125" style="14" customWidth="1"/>
    <col min="9733" max="9733" width="15.5703125" style="14" bestFit="1" customWidth="1"/>
    <col min="9734" max="9734" width="14.85546875" style="14" customWidth="1"/>
    <col min="9735" max="9735" width="19.42578125" style="14" bestFit="1" customWidth="1"/>
    <col min="9736" max="9736" width="13.85546875" style="14" bestFit="1" customWidth="1"/>
    <col min="9737" max="9984" width="11.42578125" style="14"/>
    <col min="9985" max="9985" width="5.140625" style="14" customWidth="1"/>
    <col min="9986" max="9986" width="49.28515625" style="14" customWidth="1"/>
    <col min="9987" max="9987" width="14.85546875" style="14" bestFit="1" customWidth="1"/>
    <col min="9988" max="9988" width="4.5703125" style="14" customWidth="1"/>
    <col min="9989" max="9989" width="15.5703125" style="14" bestFit="1" customWidth="1"/>
    <col min="9990" max="9990" width="14.85546875" style="14" customWidth="1"/>
    <col min="9991" max="9991" width="19.42578125" style="14" bestFit="1" customWidth="1"/>
    <col min="9992" max="9992" width="13.85546875" style="14" bestFit="1" customWidth="1"/>
    <col min="9993" max="10240" width="11.42578125" style="14"/>
    <col min="10241" max="10241" width="5.140625" style="14" customWidth="1"/>
    <col min="10242" max="10242" width="49.28515625" style="14" customWidth="1"/>
    <col min="10243" max="10243" width="14.85546875" style="14" bestFit="1" customWidth="1"/>
    <col min="10244" max="10244" width="4.5703125" style="14" customWidth="1"/>
    <col min="10245" max="10245" width="15.5703125" style="14" bestFit="1" customWidth="1"/>
    <col min="10246" max="10246" width="14.85546875" style="14" customWidth="1"/>
    <col min="10247" max="10247" width="19.42578125" style="14" bestFit="1" customWidth="1"/>
    <col min="10248" max="10248" width="13.85546875" style="14" bestFit="1" customWidth="1"/>
    <col min="10249" max="10496" width="11.42578125" style="14"/>
    <col min="10497" max="10497" width="5.140625" style="14" customWidth="1"/>
    <col min="10498" max="10498" width="49.28515625" style="14" customWidth="1"/>
    <col min="10499" max="10499" width="14.85546875" style="14" bestFit="1" customWidth="1"/>
    <col min="10500" max="10500" width="4.5703125" style="14" customWidth="1"/>
    <col min="10501" max="10501" width="15.5703125" style="14" bestFit="1" customWidth="1"/>
    <col min="10502" max="10502" width="14.85546875" style="14" customWidth="1"/>
    <col min="10503" max="10503" width="19.42578125" style="14" bestFit="1" customWidth="1"/>
    <col min="10504" max="10504" width="13.85546875" style="14" bestFit="1" customWidth="1"/>
    <col min="10505" max="10752" width="11.42578125" style="14"/>
    <col min="10753" max="10753" width="5.140625" style="14" customWidth="1"/>
    <col min="10754" max="10754" width="49.28515625" style="14" customWidth="1"/>
    <col min="10755" max="10755" width="14.85546875" style="14" bestFit="1" customWidth="1"/>
    <col min="10756" max="10756" width="4.5703125" style="14" customWidth="1"/>
    <col min="10757" max="10757" width="15.5703125" style="14" bestFit="1" customWidth="1"/>
    <col min="10758" max="10758" width="14.85546875" style="14" customWidth="1"/>
    <col min="10759" max="10759" width="19.42578125" style="14" bestFit="1" customWidth="1"/>
    <col min="10760" max="10760" width="13.85546875" style="14" bestFit="1" customWidth="1"/>
    <col min="10761" max="11008" width="11.42578125" style="14"/>
    <col min="11009" max="11009" width="5.140625" style="14" customWidth="1"/>
    <col min="11010" max="11010" width="49.28515625" style="14" customWidth="1"/>
    <col min="11011" max="11011" width="14.85546875" style="14" bestFit="1" customWidth="1"/>
    <col min="11012" max="11012" width="4.5703125" style="14" customWidth="1"/>
    <col min="11013" max="11013" width="15.5703125" style="14" bestFit="1" customWidth="1"/>
    <col min="11014" max="11014" width="14.85546875" style="14" customWidth="1"/>
    <col min="11015" max="11015" width="19.42578125" style="14" bestFit="1" customWidth="1"/>
    <col min="11016" max="11016" width="13.85546875" style="14" bestFit="1" customWidth="1"/>
    <col min="11017" max="11264" width="11.42578125" style="14"/>
    <col min="11265" max="11265" width="5.140625" style="14" customWidth="1"/>
    <col min="11266" max="11266" width="49.28515625" style="14" customWidth="1"/>
    <col min="11267" max="11267" width="14.85546875" style="14" bestFit="1" customWidth="1"/>
    <col min="11268" max="11268" width="4.5703125" style="14" customWidth="1"/>
    <col min="11269" max="11269" width="15.5703125" style="14" bestFit="1" customWidth="1"/>
    <col min="11270" max="11270" width="14.85546875" style="14" customWidth="1"/>
    <col min="11271" max="11271" width="19.42578125" style="14" bestFit="1" customWidth="1"/>
    <col min="11272" max="11272" width="13.85546875" style="14" bestFit="1" customWidth="1"/>
    <col min="11273" max="11520" width="11.42578125" style="14"/>
    <col min="11521" max="11521" width="5.140625" style="14" customWidth="1"/>
    <col min="11522" max="11522" width="49.28515625" style="14" customWidth="1"/>
    <col min="11523" max="11523" width="14.85546875" style="14" bestFit="1" customWidth="1"/>
    <col min="11524" max="11524" width="4.5703125" style="14" customWidth="1"/>
    <col min="11525" max="11525" width="15.5703125" style="14" bestFit="1" customWidth="1"/>
    <col min="11526" max="11526" width="14.85546875" style="14" customWidth="1"/>
    <col min="11527" max="11527" width="19.42578125" style="14" bestFit="1" customWidth="1"/>
    <col min="11528" max="11528" width="13.85546875" style="14" bestFit="1" customWidth="1"/>
    <col min="11529" max="11776" width="11.42578125" style="14"/>
    <col min="11777" max="11777" width="5.140625" style="14" customWidth="1"/>
    <col min="11778" max="11778" width="49.28515625" style="14" customWidth="1"/>
    <col min="11779" max="11779" width="14.85546875" style="14" bestFit="1" customWidth="1"/>
    <col min="11780" max="11780" width="4.5703125" style="14" customWidth="1"/>
    <col min="11781" max="11781" width="15.5703125" style="14" bestFit="1" customWidth="1"/>
    <col min="11782" max="11782" width="14.85546875" style="14" customWidth="1"/>
    <col min="11783" max="11783" width="19.42578125" style="14" bestFit="1" customWidth="1"/>
    <col min="11784" max="11784" width="13.85546875" style="14" bestFit="1" customWidth="1"/>
    <col min="11785" max="12032" width="11.42578125" style="14"/>
    <col min="12033" max="12033" width="5.140625" style="14" customWidth="1"/>
    <col min="12034" max="12034" width="49.28515625" style="14" customWidth="1"/>
    <col min="12035" max="12035" width="14.85546875" style="14" bestFit="1" customWidth="1"/>
    <col min="12036" max="12036" width="4.5703125" style="14" customWidth="1"/>
    <col min="12037" max="12037" width="15.5703125" style="14" bestFit="1" customWidth="1"/>
    <col min="12038" max="12038" width="14.85546875" style="14" customWidth="1"/>
    <col min="12039" max="12039" width="19.42578125" style="14" bestFit="1" customWidth="1"/>
    <col min="12040" max="12040" width="13.85546875" style="14" bestFit="1" customWidth="1"/>
    <col min="12041" max="12288" width="11.42578125" style="14"/>
    <col min="12289" max="12289" width="5.140625" style="14" customWidth="1"/>
    <col min="12290" max="12290" width="49.28515625" style="14" customWidth="1"/>
    <col min="12291" max="12291" width="14.85546875" style="14" bestFit="1" customWidth="1"/>
    <col min="12292" max="12292" width="4.5703125" style="14" customWidth="1"/>
    <col min="12293" max="12293" width="15.5703125" style="14" bestFit="1" customWidth="1"/>
    <col min="12294" max="12294" width="14.85546875" style="14" customWidth="1"/>
    <col min="12295" max="12295" width="19.42578125" style="14" bestFit="1" customWidth="1"/>
    <col min="12296" max="12296" width="13.85546875" style="14" bestFit="1" customWidth="1"/>
    <col min="12297" max="12544" width="11.42578125" style="14"/>
    <col min="12545" max="12545" width="5.140625" style="14" customWidth="1"/>
    <col min="12546" max="12546" width="49.28515625" style="14" customWidth="1"/>
    <col min="12547" max="12547" width="14.85546875" style="14" bestFit="1" customWidth="1"/>
    <col min="12548" max="12548" width="4.5703125" style="14" customWidth="1"/>
    <col min="12549" max="12549" width="15.5703125" style="14" bestFit="1" customWidth="1"/>
    <col min="12550" max="12550" width="14.85546875" style="14" customWidth="1"/>
    <col min="12551" max="12551" width="19.42578125" style="14" bestFit="1" customWidth="1"/>
    <col min="12552" max="12552" width="13.85546875" style="14" bestFit="1" customWidth="1"/>
    <col min="12553" max="12800" width="11.42578125" style="14"/>
    <col min="12801" max="12801" width="5.140625" style="14" customWidth="1"/>
    <col min="12802" max="12802" width="49.28515625" style="14" customWidth="1"/>
    <col min="12803" max="12803" width="14.85546875" style="14" bestFit="1" customWidth="1"/>
    <col min="12804" max="12804" width="4.5703125" style="14" customWidth="1"/>
    <col min="12805" max="12805" width="15.5703125" style="14" bestFit="1" customWidth="1"/>
    <col min="12806" max="12806" width="14.85546875" style="14" customWidth="1"/>
    <col min="12807" max="12807" width="19.42578125" style="14" bestFit="1" customWidth="1"/>
    <col min="12808" max="12808" width="13.85546875" style="14" bestFit="1" customWidth="1"/>
    <col min="12809" max="13056" width="11.42578125" style="14"/>
    <col min="13057" max="13057" width="5.140625" style="14" customWidth="1"/>
    <col min="13058" max="13058" width="49.28515625" style="14" customWidth="1"/>
    <col min="13059" max="13059" width="14.85546875" style="14" bestFit="1" customWidth="1"/>
    <col min="13060" max="13060" width="4.5703125" style="14" customWidth="1"/>
    <col min="13061" max="13061" width="15.5703125" style="14" bestFit="1" customWidth="1"/>
    <col min="13062" max="13062" width="14.85546875" style="14" customWidth="1"/>
    <col min="13063" max="13063" width="19.42578125" style="14" bestFit="1" customWidth="1"/>
    <col min="13064" max="13064" width="13.85546875" style="14" bestFit="1" customWidth="1"/>
    <col min="13065" max="13312" width="11.42578125" style="14"/>
    <col min="13313" max="13313" width="5.140625" style="14" customWidth="1"/>
    <col min="13314" max="13314" width="49.28515625" style="14" customWidth="1"/>
    <col min="13315" max="13315" width="14.85546875" style="14" bestFit="1" customWidth="1"/>
    <col min="13316" max="13316" width="4.5703125" style="14" customWidth="1"/>
    <col min="13317" max="13317" width="15.5703125" style="14" bestFit="1" customWidth="1"/>
    <col min="13318" max="13318" width="14.85546875" style="14" customWidth="1"/>
    <col min="13319" max="13319" width="19.42578125" style="14" bestFit="1" customWidth="1"/>
    <col min="13320" max="13320" width="13.85546875" style="14" bestFit="1" customWidth="1"/>
    <col min="13321" max="13568" width="11.42578125" style="14"/>
    <col min="13569" max="13569" width="5.140625" style="14" customWidth="1"/>
    <col min="13570" max="13570" width="49.28515625" style="14" customWidth="1"/>
    <col min="13571" max="13571" width="14.85546875" style="14" bestFit="1" customWidth="1"/>
    <col min="13572" max="13572" width="4.5703125" style="14" customWidth="1"/>
    <col min="13573" max="13573" width="15.5703125" style="14" bestFit="1" customWidth="1"/>
    <col min="13574" max="13574" width="14.85546875" style="14" customWidth="1"/>
    <col min="13575" max="13575" width="19.42578125" style="14" bestFit="1" customWidth="1"/>
    <col min="13576" max="13576" width="13.85546875" style="14" bestFit="1" customWidth="1"/>
    <col min="13577" max="13824" width="11.42578125" style="14"/>
    <col min="13825" max="13825" width="5.140625" style="14" customWidth="1"/>
    <col min="13826" max="13826" width="49.28515625" style="14" customWidth="1"/>
    <col min="13827" max="13827" width="14.85546875" style="14" bestFit="1" customWidth="1"/>
    <col min="13828" max="13828" width="4.5703125" style="14" customWidth="1"/>
    <col min="13829" max="13829" width="15.5703125" style="14" bestFit="1" customWidth="1"/>
    <col min="13830" max="13830" width="14.85546875" style="14" customWidth="1"/>
    <col min="13831" max="13831" width="19.42578125" style="14" bestFit="1" customWidth="1"/>
    <col min="13832" max="13832" width="13.85546875" style="14" bestFit="1" customWidth="1"/>
    <col min="13833" max="14080" width="11.42578125" style="14"/>
    <col min="14081" max="14081" width="5.140625" style="14" customWidth="1"/>
    <col min="14082" max="14082" width="49.28515625" style="14" customWidth="1"/>
    <col min="14083" max="14083" width="14.85546875" style="14" bestFit="1" customWidth="1"/>
    <col min="14084" max="14084" width="4.5703125" style="14" customWidth="1"/>
    <col min="14085" max="14085" width="15.5703125" style="14" bestFit="1" customWidth="1"/>
    <col min="14086" max="14086" width="14.85546875" style="14" customWidth="1"/>
    <col min="14087" max="14087" width="19.42578125" style="14" bestFit="1" customWidth="1"/>
    <col min="14088" max="14088" width="13.85546875" style="14" bestFit="1" customWidth="1"/>
    <col min="14089" max="14336" width="11.42578125" style="14"/>
    <col min="14337" max="14337" width="5.140625" style="14" customWidth="1"/>
    <col min="14338" max="14338" width="49.28515625" style="14" customWidth="1"/>
    <col min="14339" max="14339" width="14.85546875" style="14" bestFit="1" customWidth="1"/>
    <col min="14340" max="14340" width="4.5703125" style="14" customWidth="1"/>
    <col min="14341" max="14341" width="15.5703125" style="14" bestFit="1" customWidth="1"/>
    <col min="14342" max="14342" width="14.85546875" style="14" customWidth="1"/>
    <col min="14343" max="14343" width="19.42578125" style="14" bestFit="1" customWidth="1"/>
    <col min="14344" max="14344" width="13.85546875" style="14" bestFit="1" customWidth="1"/>
    <col min="14345" max="14592" width="11.42578125" style="14"/>
    <col min="14593" max="14593" width="5.140625" style="14" customWidth="1"/>
    <col min="14594" max="14594" width="49.28515625" style="14" customWidth="1"/>
    <col min="14595" max="14595" width="14.85546875" style="14" bestFit="1" customWidth="1"/>
    <col min="14596" max="14596" width="4.5703125" style="14" customWidth="1"/>
    <col min="14597" max="14597" width="15.5703125" style="14" bestFit="1" customWidth="1"/>
    <col min="14598" max="14598" width="14.85546875" style="14" customWidth="1"/>
    <col min="14599" max="14599" width="19.42578125" style="14" bestFit="1" customWidth="1"/>
    <col min="14600" max="14600" width="13.85546875" style="14" bestFit="1" customWidth="1"/>
    <col min="14601" max="14848" width="11.42578125" style="14"/>
    <col min="14849" max="14849" width="5.140625" style="14" customWidth="1"/>
    <col min="14850" max="14850" width="49.28515625" style="14" customWidth="1"/>
    <col min="14851" max="14851" width="14.85546875" style="14" bestFit="1" customWidth="1"/>
    <col min="14852" max="14852" width="4.5703125" style="14" customWidth="1"/>
    <col min="14853" max="14853" width="15.5703125" style="14" bestFit="1" customWidth="1"/>
    <col min="14854" max="14854" width="14.85546875" style="14" customWidth="1"/>
    <col min="14855" max="14855" width="19.42578125" style="14" bestFit="1" customWidth="1"/>
    <col min="14856" max="14856" width="13.85546875" style="14" bestFit="1" customWidth="1"/>
    <col min="14857" max="15104" width="11.42578125" style="14"/>
    <col min="15105" max="15105" width="5.140625" style="14" customWidth="1"/>
    <col min="15106" max="15106" width="49.28515625" style="14" customWidth="1"/>
    <col min="15107" max="15107" width="14.85546875" style="14" bestFit="1" customWidth="1"/>
    <col min="15108" max="15108" width="4.5703125" style="14" customWidth="1"/>
    <col min="15109" max="15109" width="15.5703125" style="14" bestFit="1" customWidth="1"/>
    <col min="15110" max="15110" width="14.85546875" style="14" customWidth="1"/>
    <col min="15111" max="15111" width="19.42578125" style="14" bestFit="1" customWidth="1"/>
    <col min="15112" max="15112" width="13.85546875" style="14" bestFit="1" customWidth="1"/>
    <col min="15113" max="15360" width="11.42578125" style="14"/>
    <col min="15361" max="15361" width="5.140625" style="14" customWidth="1"/>
    <col min="15362" max="15362" width="49.28515625" style="14" customWidth="1"/>
    <col min="15363" max="15363" width="14.85546875" style="14" bestFit="1" customWidth="1"/>
    <col min="15364" max="15364" width="4.5703125" style="14" customWidth="1"/>
    <col min="15365" max="15365" width="15.5703125" style="14" bestFit="1" customWidth="1"/>
    <col min="15366" max="15366" width="14.85546875" style="14" customWidth="1"/>
    <col min="15367" max="15367" width="19.42578125" style="14" bestFit="1" customWidth="1"/>
    <col min="15368" max="15368" width="13.85546875" style="14" bestFit="1" customWidth="1"/>
    <col min="15369" max="15616" width="11.42578125" style="14"/>
    <col min="15617" max="15617" width="5.140625" style="14" customWidth="1"/>
    <col min="15618" max="15618" width="49.28515625" style="14" customWidth="1"/>
    <col min="15619" max="15619" width="14.85546875" style="14" bestFit="1" customWidth="1"/>
    <col min="15620" max="15620" width="4.5703125" style="14" customWidth="1"/>
    <col min="15621" max="15621" width="15.5703125" style="14" bestFit="1" customWidth="1"/>
    <col min="15622" max="15622" width="14.85546875" style="14" customWidth="1"/>
    <col min="15623" max="15623" width="19.42578125" style="14" bestFit="1" customWidth="1"/>
    <col min="15624" max="15624" width="13.85546875" style="14" bestFit="1" customWidth="1"/>
    <col min="15625" max="15872" width="11.42578125" style="14"/>
    <col min="15873" max="15873" width="5.140625" style="14" customWidth="1"/>
    <col min="15874" max="15874" width="49.28515625" style="14" customWidth="1"/>
    <col min="15875" max="15875" width="14.85546875" style="14" bestFit="1" customWidth="1"/>
    <col min="15876" max="15876" width="4.5703125" style="14" customWidth="1"/>
    <col min="15877" max="15877" width="15.5703125" style="14" bestFit="1" customWidth="1"/>
    <col min="15878" max="15878" width="14.85546875" style="14" customWidth="1"/>
    <col min="15879" max="15879" width="19.42578125" style="14" bestFit="1" customWidth="1"/>
    <col min="15880" max="15880" width="13.85546875" style="14" bestFit="1" customWidth="1"/>
    <col min="15881" max="16128" width="11.42578125" style="14"/>
    <col min="16129" max="16129" width="5.140625" style="14" customWidth="1"/>
    <col min="16130" max="16130" width="49.28515625" style="14" customWidth="1"/>
    <col min="16131" max="16131" width="14.85546875" style="14" bestFit="1" customWidth="1"/>
    <col min="16132" max="16132" width="4.5703125" style="14" customWidth="1"/>
    <col min="16133" max="16133" width="15.5703125" style="14" bestFit="1" customWidth="1"/>
    <col min="16134" max="16134" width="14.85546875" style="14" customWidth="1"/>
    <col min="16135" max="16135" width="19.42578125" style="14" bestFit="1" customWidth="1"/>
    <col min="16136" max="16136" width="13.85546875" style="14" bestFit="1" customWidth="1"/>
    <col min="16137" max="16384" width="11.42578125" style="14"/>
  </cols>
  <sheetData>
    <row r="1" spans="1:8" x14ac:dyDescent="0.2">
      <c r="A1" s="33"/>
      <c r="B1" s="18" t="s">
        <v>342</v>
      </c>
    </row>
    <row r="2" spans="1:8" x14ac:dyDescent="0.2">
      <c r="B2" s="14" t="s">
        <v>322</v>
      </c>
    </row>
    <row r="5" spans="1:8" x14ac:dyDescent="0.2">
      <c r="B5" s="36" t="s">
        <v>50</v>
      </c>
    </row>
    <row r="6" spans="1:8" x14ac:dyDescent="0.2">
      <c r="B6" s="36"/>
      <c r="C6" s="37"/>
    </row>
    <row r="7" spans="1:8" x14ac:dyDescent="0.2">
      <c r="B7" s="14" t="s">
        <v>658</v>
      </c>
      <c r="C7" s="38">
        <f>+'Edo Resultados'!D20</f>
        <v>12621186.68</v>
      </c>
      <c r="H7" s="40"/>
    </row>
    <row r="8" spans="1:8" x14ac:dyDescent="0.2">
      <c r="B8" s="14" t="s">
        <v>712</v>
      </c>
      <c r="C8" s="38">
        <f>+'Edo Resultados'!D21</f>
        <v>4953583.1100000003</v>
      </c>
    </row>
    <row r="9" spans="1:8" hidden="1" x14ac:dyDescent="0.2">
      <c r="B9" s="14" t="s">
        <v>333</v>
      </c>
      <c r="C9" s="38">
        <v>0</v>
      </c>
    </row>
    <row r="10" spans="1:8" x14ac:dyDescent="0.2">
      <c r="B10" s="14" t="s">
        <v>51</v>
      </c>
      <c r="C10" s="38">
        <f>+'Edo Resultados'!D22</f>
        <v>271527.15999999997</v>
      </c>
    </row>
    <row r="11" spans="1:8" hidden="1" x14ac:dyDescent="0.2">
      <c r="B11" s="14" t="s">
        <v>136</v>
      </c>
      <c r="C11" s="38">
        <v>0</v>
      </c>
    </row>
    <row r="12" spans="1:8" x14ac:dyDescent="0.2">
      <c r="B12" s="14" t="s">
        <v>21</v>
      </c>
      <c r="C12" s="39">
        <v>0</v>
      </c>
      <c r="E12" s="34">
        <f>+SUM(C7:C12)</f>
        <v>17846296.949999999</v>
      </c>
      <c r="G12" s="40"/>
    </row>
    <row r="13" spans="1:8" x14ac:dyDescent="0.2">
      <c r="C13" s="41"/>
      <c r="G13" s="42"/>
    </row>
    <row r="15" spans="1:8" x14ac:dyDescent="0.2">
      <c r="A15" s="35" t="s">
        <v>29</v>
      </c>
      <c r="B15" s="14" t="s">
        <v>52</v>
      </c>
      <c r="C15" s="34">
        <f>+Depreciación!O58</f>
        <v>261861.10867110002</v>
      </c>
    </row>
    <row r="16" spans="1:8" x14ac:dyDescent="0.2">
      <c r="B16" s="14" t="s">
        <v>324</v>
      </c>
      <c r="C16" s="34">
        <v>0</v>
      </c>
      <c r="G16" s="42"/>
    </row>
    <row r="17" spans="1:10" x14ac:dyDescent="0.2">
      <c r="B17" s="14" t="s">
        <v>53</v>
      </c>
      <c r="C17" s="34">
        <f>+'Edo Resultados'!D11</f>
        <v>1190062.32</v>
      </c>
      <c r="G17" s="43"/>
    </row>
    <row r="18" spans="1:10" x14ac:dyDescent="0.2">
      <c r="B18" s="14" t="s">
        <v>17</v>
      </c>
      <c r="C18" s="34">
        <v>0</v>
      </c>
      <c r="G18" s="43"/>
    </row>
    <row r="19" spans="1:10" x14ac:dyDescent="0.2">
      <c r="B19" s="14" t="s">
        <v>19</v>
      </c>
      <c r="C19" s="44">
        <f>-'Ajuste Anual'!P123</f>
        <v>133553.69385364148</v>
      </c>
      <c r="E19" s="34">
        <f>+SUM(C15:C19)</f>
        <v>1585477.1225247416</v>
      </c>
    </row>
    <row r="20" spans="1:10" x14ac:dyDescent="0.2">
      <c r="J20" s="40"/>
    </row>
    <row r="21" spans="1:10" x14ac:dyDescent="0.2">
      <c r="A21" s="35" t="s">
        <v>32</v>
      </c>
      <c r="B21" s="14" t="s">
        <v>254</v>
      </c>
      <c r="C21" s="34">
        <f>+C12</f>
        <v>0</v>
      </c>
      <c r="G21" s="45"/>
      <c r="H21" s="40"/>
    </row>
    <row r="22" spans="1:10" x14ac:dyDescent="0.2">
      <c r="B22" s="14" t="s">
        <v>131</v>
      </c>
      <c r="C22" s="34">
        <f>+'Sueldos ND'!F23</f>
        <v>3353.9195</v>
      </c>
      <c r="G22" s="45"/>
      <c r="H22" s="40"/>
    </row>
    <row r="23" spans="1:10" x14ac:dyDescent="0.2">
      <c r="B23" s="14" t="s">
        <v>323</v>
      </c>
      <c r="C23" s="34">
        <f>+Depreciación!H58</f>
        <v>227916.96599999999</v>
      </c>
      <c r="G23" s="40"/>
    </row>
    <row r="24" spans="1:10" x14ac:dyDescent="0.2">
      <c r="B24" s="14" t="s">
        <v>20</v>
      </c>
      <c r="C24" s="34">
        <v>0</v>
      </c>
      <c r="H24" s="40"/>
    </row>
    <row r="25" spans="1:10" x14ac:dyDescent="0.2">
      <c r="B25" s="14" t="s">
        <v>21</v>
      </c>
      <c r="C25" s="34">
        <v>0</v>
      </c>
    </row>
    <row r="26" spans="1:10" x14ac:dyDescent="0.2">
      <c r="B26" s="14" t="s">
        <v>16</v>
      </c>
      <c r="C26" s="34">
        <v>0</v>
      </c>
      <c r="G26" s="40"/>
    </row>
    <row r="27" spans="1:10" x14ac:dyDescent="0.2">
      <c r="B27" s="14" t="s">
        <v>54</v>
      </c>
      <c r="C27" s="44">
        <f>+'Balanza de Comprobación'!G372</f>
        <v>2880212.28</v>
      </c>
      <c r="E27" s="34">
        <f>SUM(C21:C27)</f>
        <v>3111483.1654999997</v>
      </c>
      <c r="G27" s="42"/>
    </row>
    <row r="28" spans="1:10" x14ac:dyDescent="0.2">
      <c r="C28" s="37"/>
      <c r="G28" s="42"/>
      <c r="I28" s="40"/>
    </row>
    <row r="29" spans="1:10" x14ac:dyDescent="0.2">
      <c r="A29" s="35" t="s">
        <v>29</v>
      </c>
      <c r="B29" s="14" t="s">
        <v>253</v>
      </c>
      <c r="C29" s="37"/>
      <c r="E29" s="34">
        <v>0</v>
      </c>
    </row>
    <row r="30" spans="1:10" x14ac:dyDescent="0.2">
      <c r="C30" s="37"/>
    </row>
    <row r="31" spans="1:10" x14ac:dyDescent="0.2">
      <c r="A31" s="35" t="s">
        <v>29</v>
      </c>
      <c r="B31" s="14" t="s">
        <v>55</v>
      </c>
      <c r="C31" s="37"/>
    </row>
    <row r="32" spans="1:10" x14ac:dyDescent="0.2">
      <c r="E32" s="46"/>
    </row>
    <row r="33" spans="1:9" ht="13.5" thickBot="1" x14ac:dyDescent="0.25">
      <c r="A33" s="35" t="s">
        <v>35</v>
      </c>
      <c r="B33" s="36" t="s">
        <v>56</v>
      </c>
      <c r="E33" s="47">
        <f>E12+E19-E27+E29+E31</f>
        <v>16320290.907024741</v>
      </c>
      <c r="G33" s="48"/>
      <c r="H33" s="42"/>
      <c r="I33" s="40"/>
    </row>
    <row r="34" spans="1:9" ht="13.5" thickTop="1" x14ac:dyDescent="0.2">
      <c r="E34" s="34">
        <f>+E33-'Edo. Res. Con.-Fis'!C40</f>
        <v>0</v>
      </c>
      <c r="G34" s="48"/>
    </row>
    <row r="39" spans="1:9" x14ac:dyDescent="0.2">
      <c r="G39" s="42"/>
    </row>
    <row r="40" spans="1:9" x14ac:dyDescent="0.2">
      <c r="G40" s="40"/>
    </row>
    <row r="41" spans="1:9" x14ac:dyDescent="0.2">
      <c r="G41" s="40"/>
    </row>
    <row r="42" spans="1:9" x14ac:dyDescent="0.2">
      <c r="G42" s="40"/>
    </row>
    <row r="43" spans="1:9" x14ac:dyDescent="0.2">
      <c r="G43" s="42"/>
    </row>
    <row r="44" spans="1:9" x14ac:dyDescent="0.2">
      <c r="G44" s="4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/>
  </sheetPr>
  <dimension ref="A1:H397"/>
  <sheetViews>
    <sheetView zoomScaleNormal="100" workbookViewId="0">
      <pane xSplit="2" ySplit="1" topLeftCell="C370" activePane="bottomRight" state="frozen"/>
      <selection activeCell="J14" sqref="J14"/>
      <selection pane="topRight" activeCell="J14" sqref="J14"/>
      <selection pane="bottomLeft" activeCell="J14" sqref="J14"/>
      <selection pane="bottomRight" activeCell="G384" activeCellId="4" sqref="G370 G373:G375 G380 G383 G384"/>
    </sheetView>
  </sheetViews>
  <sheetFormatPr baseColWidth="10" defaultColWidth="9.140625" defaultRowHeight="15" x14ac:dyDescent="0.25"/>
  <cols>
    <col min="1" max="1" width="13.7109375" style="1" customWidth="1"/>
    <col min="2" max="2" width="36.140625" style="1" customWidth="1"/>
    <col min="3" max="8" width="13.7109375" style="1" customWidth="1"/>
    <col min="9" max="16384" width="9.140625" style="1"/>
  </cols>
  <sheetData>
    <row r="1" spans="1:8" ht="24" customHeight="1" x14ac:dyDescent="0.25">
      <c r="A1" s="295" t="s">
        <v>134</v>
      </c>
      <c r="D1" s="285" t="s">
        <v>343</v>
      </c>
      <c r="H1" s="286" t="s">
        <v>135</v>
      </c>
    </row>
    <row r="2" spans="1:8" ht="24" customHeight="1" x14ac:dyDescent="0.25">
      <c r="A2" s="296" t="s">
        <v>1007</v>
      </c>
      <c r="H2" s="286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292" t="s">
        <v>83</v>
      </c>
      <c r="B5" s="292" t="s">
        <v>84</v>
      </c>
      <c r="C5" s="293" t="s">
        <v>85</v>
      </c>
      <c r="D5" s="292" t="s">
        <v>86</v>
      </c>
      <c r="E5" s="338"/>
      <c r="F5" s="338"/>
      <c r="G5" s="293" t="s">
        <v>85</v>
      </c>
      <c r="H5" s="292" t="s">
        <v>87</v>
      </c>
    </row>
    <row r="6" spans="1:8" ht="20.100000000000001" customHeight="1" x14ac:dyDescent="0.25">
      <c r="A6" s="338"/>
      <c r="B6" s="338"/>
      <c r="C6" s="292" t="s">
        <v>77</v>
      </c>
      <c r="D6" s="293" t="s">
        <v>78</v>
      </c>
      <c r="E6" s="294" t="s">
        <v>79</v>
      </c>
      <c r="F6" s="294" t="s">
        <v>80</v>
      </c>
      <c r="G6" s="292" t="s">
        <v>77</v>
      </c>
      <c r="H6" s="293" t="s">
        <v>78</v>
      </c>
    </row>
    <row r="7" spans="1:8" ht="12" customHeight="1" x14ac:dyDescent="0.25"/>
    <row r="8" spans="1:8" ht="20.100000000000001" customHeight="1" x14ac:dyDescent="0.25">
      <c r="A8" s="338" t="s">
        <v>37</v>
      </c>
    </row>
    <row r="9" spans="1:8" ht="20.100000000000001" customHeight="1" x14ac:dyDescent="0.25">
      <c r="A9" s="292" t="s">
        <v>345</v>
      </c>
      <c r="B9" s="292" t="s">
        <v>346</v>
      </c>
      <c r="C9" s="304">
        <v>223577.36</v>
      </c>
      <c r="D9" s="339" t="s">
        <v>37</v>
      </c>
      <c r="E9" s="304">
        <v>22509428.460000001</v>
      </c>
      <c r="F9" s="304">
        <v>22637327.550000001</v>
      </c>
      <c r="G9" s="304">
        <v>95678.27</v>
      </c>
      <c r="H9" s="339" t="s">
        <v>37</v>
      </c>
    </row>
    <row r="10" spans="1:8" ht="20.100000000000001" customHeight="1" x14ac:dyDescent="0.25">
      <c r="A10" s="290" t="s">
        <v>347</v>
      </c>
      <c r="B10" s="290" t="s">
        <v>348</v>
      </c>
      <c r="C10" s="291">
        <v>178089.2</v>
      </c>
      <c r="D10" s="338" t="s">
        <v>37</v>
      </c>
      <c r="E10" s="291">
        <v>3552760.58</v>
      </c>
      <c r="F10" s="291">
        <v>3712498.06</v>
      </c>
      <c r="G10" s="291">
        <v>18351.72</v>
      </c>
      <c r="H10" s="338" t="s">
        <v>37</v>
      </c>
    </row>
    <row r="11" spans="1:8" ht="20.100000000000001" customHeight="1" x14ac:dyDescent="0.25">
      <c r="A11" s="290" t="s">
        <v>349</v>
      </c>
      <c r="B11" s="290" t="s">
        <v>350</v>
      </c>
      <c r="C11" s="291">
        <v>45488.160000000003</v>
      </c>
      <c r="D11" s="338" t="s">
        <v>37</v>
      </c>
      <c r="E11" s="291">
        <v>18956667.879999999</v>
      </c>
      <c r="F11" s="291">
        <v>18924829.489999998</v>
      </c>
      <c r="G11" s="291">
        <v>77326.55</v>
      </c>
      <c r="H11" s="338" t="s">
        <v>37</v>
      </c>
    </row>
    <row r="12" spans="1:8" ht="20.100000000000001" customHeight="1" x14ac:dyDescent="0.25">
      <c r="A12" s="338" t="s">
        <v>37</v>
      </c>
    </row>
    <row r="13" spans="1:8" ht="20.100000000000001" customHeight="1" x14ac:dyDescent="0.25">
      <c r="A13" s="292" t="s">
        <v>351</v>
      </c>
      <c r="B13" s="292" t="s">
        <v>352</v>
      </c>
      <c r="C13" s="304">
        <v>439653.16</v>
      </c>
      <c r="D13" s="339" t="s">
        <v>37</v>
      </c>
      <c r="E13" s="304">
        <v>13612357.49</v>
      </c>
      <c r="F13" s="304">
        <v>13048459.310000001</v>
      </c>
      <c r="G13" s="304">
        <v>1003551.34</v>
      </c>
      <c r="H13" s="339" t="s">
        <v>37</v>
      </c>
    </row>
    <row r="14" spans="1:8" ht="20.100000000000001" customHeight="1" x14ac:dyDescent="0.25">
      <c r="A14" s="290" t="s">
        <v>353</v>
      </c>
      <c r="B14" s="290" t="s">
        <v>354</v>
      </c>
      <c r="C14" s="291">
        <v>4568.6400000000003</v>
      </c>
      <c r="D14" s="338" t="s">
        <v>37</v>
      </c>
      <c r="E14" s="291">
        <v>119087.78</v>
      </c>
      <c r="F14" s="291">
        <v>78069.600000000006</v>
      </c>
      <c r="G14" s="291">
        <v>45586.82</v>
      </c>
      <c r="H14" s="338" t="s">
        <v>37</v>
      </c>
    </row>
    <row r="15" spans="1:8" ht="20.100000000000001" customHeight="1" x14ac:dyDescent="0.25">
      <c r="A15" s="290" t="s">
        <v>355</v>
      </c>
      <c r="B15" s="290" t="s">
        <v>356</v>
      </c>
      <c r="C15" s="291">
        <v>72611.67</v>
      </c>
      <c r="D15" s="338" t="s">
        <v>37</v>
      </c>
      <c r="E15" s="291">
        <v>2182813.94</v>
      </c>
      <c r="F15" s="291">
        <v>1366013.08</v>
      </c>
      <c r="G15" s="291">
        <v>889412.53</v>
      </c>
      <c r="H15" s="338" t="s">
        <v>37</v>
      </c>
    </row>
    <row r="16" spans="1:8" ht="20.100000000000001" customHeight="1" x14ac:dyDescent="0.25">
      <c r="A16" s="290" t="s">
        <v>357</v>
      </c>
      <c r="B16" s="290" t="s">
        <v>358</v>
      </c>
      <c r="C16" s="291">
        <v>21456.35</v>
      </c>
      <c r="D16" s="338" t="s">
        <v>37</v>
      </c>
      <c r="E16" s="291">
        <v>615167.66</v>
      </c>
      <c r="F16" s="291">
        <v>633281.68999999994</v>
      </c>
      <c r="G16" s="291">
        <v>3342.32</v>
      </c>
      <c r="H16" s="338" t="s">
        <v>37</v>
      </c>
    </row>
    <row r="17" spans="1:8" ht="20.100000000000001" customHeight="1" x14ac:dyDescent="0.25">
      <c r="A17" s="290" t="s">
        <v>359</v>
      </c>
      <c r="B17" s="290" t="s">
        <v>360</v>
      </c>
      <c r="C17" s="291">
        <v>341016.5</v>
      </c>
      <c r="D17" s="338" t="s">
        <v>37</v>
      </c>
      <c r="E17" s="291">
        <v>10695288.109999999</v>
      </c>
      <c r="F17" s="291">
        <v>10971094.939999999</v>
      </c>
      <c r="G17" s="291">
        <v>65209.67</v>
      </c>
      <c r="H17" s="338" t="s">
        <v>37</v>
      </c>
    </row>
    <row r="18" spans="1:8" ht="20.100000000000001" customHeight="1" x14ac:dyDescent="0.25">
      <c r="A18" s="338" t="s">
        <v>37</v>
      </c>
    </row>
    <row r="19" spans="1:8" ht="20.100000000000001" customHeight="1" x14ac:dyDescent="0.25">
      <c r="A19" s="292" t="s">
        <v>361</v>
      </c>
      <c r="B19" s="292" t="s">
        <v>362</v>
      </c>
      <c r="C19" s="304">
        <v>3000</v>
      </c>
      <c r="D19" s="339" t="s">
        <v>37</v>
      </c>
      <c r="E19" s="304">
        <v>0</v>
      </c>
      <c r="F19" s="304">
        <v>0</v>
      </c>
      <c r="G19" s="304">
        <v>3000</v>
      </c>
      <c r="H19" s="339" t="s">
        <v>37</v>
      </c>
    </row>
    <row r="20" spans="1:8" ht="20.100000000000001" customHeight="1" x14ac:dyDescent="0.25">
      <c r="A20" s="290" t="s">
        <v>363</v>
      </c>
      <c r="B20" s="290" t="s">
        <v>364</v>
      </c>
      <c r="C20" s="291">
        <v>3000</v>
      </c>
      <c r="D20" s="338" t="s">
        <v>37</v>
      </c>
      <c r="E20" s="291">
        <v>0</v>
      </c>
      <c r="F20" s="291">
        <v>0</v>
      </c>
      <c r="G20" s="291">
        <v>3000</v>
      </c>
      <c r="H20" s="338" t="s">
        <v>37</v>
      </c>
    </row>
    <row r="21" spans="1:8" ht="20.100000000000001" customHeight="1" x14ac:dyDescent="0.25">
      <c r="A21" s="290" t="s">
        <v>365</v>
      </c>
      <c r="B21" s="290" t="s">
        <v>366</v>
      </c>
      <c r="C21" s="291">
        <v>3000</v>
      </c>
      <c r="D21" s="338" t="s">
        <v>37</v>
      </c>
      <c r="E21" s="291">
        <v>0</v>
      </c>
      <c r="F21" s="291">
        <v>0</v>
      </c>
      <c r="G21" s="291">
        <v>3000</v>
      </c>
      <c r="H21" s="338" t="s">
        <v>37</v>
      </c>
    </row>
    <row r="22" spans="1:8" ht="20.100000000000001" customHeight="1" x14ac:dyDescent="0.25">
      <c r="A22" s="338" t="s">
        <v>37</v>
      </c>
    </row>
    <row r="23" spans="1:8" ht="20.100000000000001" customHeight="1" x14ac:dyDescent="0.25">
      <c r="A23" s="292" t="s">
        <v>367</v>
      </c>
      <c r="B23" s="292" t="s">
        <v>368</v>
      </c>
      <c r="C23" s="304">
        <v>0</v>
      </c>
      <c r="D23" s="339" t="s">
        <v>37</v>
      </c>
      <c r="E23" s="304">
        <v>500000</v>
      </c>
      <c r="F23" s="304">
        <v>500000</v>
      </c>
      <c r="G23" s="304">
        <v>0</v>
      </c>
      <c r="H23" s="339" t="s">
        <v>37</v>
      </c>
    </row>
    <row r="24" spans="1:8" ht="20.100000000000001" customHeight="1" x14ac:dyDescent="0.25">
      <c r="A24" s="290" t="s">
        <v>369</v>
      </c>
      <c r="B24" s="290" t="s">
        <v>370</v>
      </c>
      <c r="C24" s="291">
        <v>0</v>
      </c>
      <c r="D24" s="338" t="s">
        <v>37</v>
      </c>
      <c r="E24" s="291">
        <v>500000</v>
      </c>
      <c r="F24" s="291">
        <v>500000</v>
      </c>
      <c r="G24" s="291">
        <v>0</v>
      </c>
      <c r="H24" s="338" t="s">
        <v>37</v>
      </c>
    </row>
    <row r="25" spans="1:8" ht="20.100000000000001" customHeight="1" x14ac:dyDescent="0.25">
      <c r="A25" s="338" t="s">
        <v>37</v>
      </c>
    </row>
    <row r="26" spans="1:8" ht="20.100000000000001" customHeight="1" x14ac:dyDescent="0.25">
      <c r="A26" s="292" t="s">
        <v>371</v>
      </c>
      <c r="B26" s="292" t="s">
        <v>372</v>
      </c>
      <c r="C26" s="304">
        <v>224750</v>
      </c>
      <c r="D26" s="339" t="s">
        <v>37</v>
      </c>
      <c r="E26" s="304">
        <v>9203585.7899999991</v>
      </c>
      <c r="F26" s="304">
        <v>8965912.1500000004</v>
      </c>
      <c r="G26" s="304">
        <v>462423.64</v>
      </c>
      <c r="H26" s="339" t="s">
        <v>37</v>
      </c>
    </row>
    <row r="27" spans="1:8" ht="20.100000000000001" customHeight="1" x14ac:dyDescent="0.25">
      <c r="A27" s="290" t="s">
        <v>373</v>
      </c>
      <c r="B27" s="290" t="s">
        <v>374</v>
      </c>
      <c r="C27" s="291">
        <v>0</v>
      </c>
      <c r="D27" s="338" t="s">
        <v>37</v>
      </c>
      <c r="E27" s="291">
        <v>25962.74</v>
      </c>
      <c r="F27" s="291">
        <v>0</v>
      </c>
      <c r="G27" s="291">
        <v>25962.74</v>
      </c>
      <c r="H27" s="338" t="s">
        <v>37</v>
      </c>
    </row>
    <row r="28" spans="1:8" ht="20.100000000000001" customHeight="1" x14ac:dyDescent="0.25">
      <c r="A28" s="290" t="s">
        <v>375</v>
      </c>
      <c r="B28" s="290" t="s">
        <v>376</v>
      </c>
      <c r="C28" s="291">
        <v>0</v>
      </c>
      <c r="D28" s="338" t="s">
        <v>37</v>
      </c>
      <c r="E28" s="291">
        <v>25962.74</v>
      </c>
      <c r="F28" s="291">
        <v>0</v>
      </c>
      <c r="G28" s="291">
        <v>25962.74</v>
      </c>
      <c r="H28" s="338" t="s">
        <v>37</v>
      </c>
    </row>
    <row r="29" spans="1:8" ht="20.100000000000001" customHeight="1" x14ac:dyDescent="0.25">
      <c r="A29" s="290" t="s">
        <v>377</v>
      </c>
      <c r="B29" s="290" t="s">
        <v>378</v>
      </c>
      <c r="C29" s="291">
        <v>207350</v>
      </c>
      <c r="D29" s="338" t="s">
        <v>37</v>
      </c>
      <c r="E29" s="291">
        <v>4784324.78</v>
      </c>
      <c r="F29" s="291">
        <v>4555213.88</v>
      </c>
      <c r="G29" s="291">
        <v>436460.9</v>
      </c>
      <c r="H29" s="338" t="s">
        <v>37</v>
      </c>
    </row>
    <row r="30" spans="1:8" ht="20.100000000000001" customHeight="1" x14ac:dyDescent="0.25">
      <c r="A30" s="290" t="s">
        <v>379</v>
      </c>
      <c r="B30" s="290" t="s">
        <v>380</v>
      </c>
      <c r="C30" s="291">
        <v>207350</v>
      </c>
      <c r="D30" s="338" t="s">
        <v>37</v>
      </c>
      <c r="E30" s="291">
        <v>4784324.78</v>
      </c>
      <c r="F30" s="291">
        <v>4555213.88</v>
      </c>
      <c r="G30" s="291">
        <v>436460.9</v>
      </c>
      <c r="H30" s="338" t="s">
        <v>37</v>
      </c>
    </row>
    <row r="31" spans="1:8" ht="20.100000000000001" customHeight="1" x14ac:dyDescent="0.25">
      <c r="A31" s="290" t="s">
        <v>902</v>
      </c>
      <c r="B31" s="290" t="s">
        <v>503</v>
      </c>
      <c r="C31" s="291">
        <v>0</v>
      </c>
      <c r="D31" s="338" t="s">
        <v>37</v>
      </c>
      <c r="E31" s="291">
        <v>102542.99</v>
      </c>
      <c r="F31" s="291">
        <v>102542.99</v>
      </c>
      <c r="G31" s="291">
        <v>0</v>
      </c>
      <c r="H31" s="338" t="s">
        <v>37</v>
      </c>
    </row>
    <row r="32" spans="1:8" ht="20.100000000000001" customHeight="1" x14ac:dyDescent="0.25">
      <c r="A32" s="290" t="s">
        <v>990</v>
      </c>
      <c r="B32" s="290" t="s">
        <v>991</v>
      </c>
      <c r="C32" s="291">
        <v>0</v>
      </c>
      <c r="D32" s="338" t="s">
        <v>37</v>
      </c>
      <c r="E32" s="291">
        <v>22404.99</v>
      </c>
      <c r="F32" s="291">
        <v>22404.99</v>
      </c>
      <c r="G32" s="291">
        <v>0</v>
      </c>
      <c r="H32" s="338" t="s">
        <v>37</v>
      </c>
    </row>
    <row r="33" spans="1:8" ht="20.100000000000001" customHeight="1" x14ac:dyDescent="0.25">
      <c r="A33" s="290" t="s">
        <v>903</v>
      </c>
      <c r="B33" s="290" t="s">
        <v>806</v>
      </c>
      <c r="C33" s="291">
        <v>0</v>
      </c>
      <c r="D33" s="338" t="s">
        <v>37</v>
      </c>
      <c r="E33" s="291">
        <v>80138</v>
      </c>
      <c r="F33" s="291">
        <v>80138</v>
      </c>
      <c r="G33" s="291">
        <v>0</v>
      </c>
      <c r="H33" s="338" t="s">
        <v>37</v>
      </c>
    </row>
    <row r="34" spans="1:8" ht="20.100000000000001" customHeight="1" x14ac:dyDescent="0.25">
      <c r="A34" s="290" t="s">
        <v>797</v>
      </c>
      <c r="B34" s="290" t="s">
        <v>507</v>
      </c>
      <c r="C34" s="291">
        <v>17400</v>
      </c>
      <c r="D34" s="338" t="s">
        <v>37</v>
      </c>
      <c r="E34" s="291">
        <v>156600</v>
      </c>
      <c r="F34" s="291">
        <v>174000</v>
      </c>
      <c r="G34" s="291">
        <v>0</v>
      </c>
      <c r="H34" s="338" t="s">
        <v>37</v>
      </c>
    </row>
    <row r="35" spans="1:8" ht="20.100000000000001" customHeight="1" x14ac:dyDescent="0.25">
      <c r="A35" s="290" t="s">
        <v>798</v>
      </c>
      <c r="B35" s="290" t="s">
        <v>799</v>
      </c>
      <c r="C35" s="291">
        <v>17400</v>
      </c>
      <c r="D35" s="338" t="s">
        <v>37</v>
      </c>
      <c r="E35" s="291">
        <v>156600</v>
      </c>
      <c r="F35" s="291">
        <v>174000</v>
      </c>
      <c r="G35" s="291">
        <v>0</v>
      </c>
      <c r="H35" s="338" t="s">
        <v>37</v>
      </c>
    </row>
    <row r="36" spans="1:8" ht="20.100000000000001" customHeight="1" x14ac:dyDescent="0.25">
      <c r="A36" s="290" t="s">
        <v>870</v>
      </c>
      <c r="B36" s="290" t="s">
        <v>871</v>
      </c>
      <c r="C36" s="291">
        <v>0</v>
      </c>
      <c r="D36" s="338" t="s">
        <v>37</v>
      </c>
      <c r="E36" s="291">
        <v>29569.85</v>
      </c>
      <c r="F36" s="291">
        <v>29569.85</v>
      </c>
      <c r="G36" s="291">
        <v>0</v>
      </c>
      <c r="H36" s="338" t="s">
        <v>37</v>
      </c>
    </row>
    <row r="37" spans="1:8" ht="20.100000000000001" customHeight="1" x14ac:dyDescent="0.25">
      <c r="A37" s="290" t="s">
        <v>1002</v>
      </c>
      <c r="B37" s="290" t="s">
        <v>876</v>
      </c>
      <c r="C37" s="291">
        <v>0</v>
      </c>
      <c r="D37" s="338" t="s">
        <v>37</v>
      </c>
      <c r="E37" s="291">
        <v>15372.85</v>
      </c>
      <c r="F37" s="291">
        <v>15372.85</v>
      </c>
      <c r="G37" s="291">
        <v>0</v>
      </c>
      <c r="H37" s="338" t="s">
        <v>37</v>
      </c>
    </row>
    <row r="38" spans="1:8" ht="20.100000000000001" customHeight="1" x14ac:dyDescent="0.25">
      <c r="A38" s="290" t="s">
        <v>872</v>
      </c>
      <c r="B38" s="290" t="s">
        <v>873</v>
      </c>
      <c r="C38" s="291">
        <v>0</v>
      </c>
      <c r="D38" s="338" t="s">
        <v>37</v>
      </c>
      <c r="E38" s="291">
        <v>14197</v>
      </c>
      <c r="F38" s="291">
        <v>14197</v>
      </c>
      <c r="G38" s="291">
        <v>0</v>
      </c>
      <c r="H38" s="338" t="s">
        <v>37</v>
      </c>
    </row>
    <row r="39" spans="1:8" ht="20.100000000000001" customHeight="1" x14ac:dyDescent="0.25">
      <c r="A39" s="290" t="s">
        <v>800</v>
      </c>
      <c r="B39" s="290" t="s">
        <v>513</v>
      </c>
      <c r="C39" s="291">
        <v>0</v>
      </c>
      <c r="D39" s="338" t="s">
        <v>37</v>
      </c>
      <c r="E39" s="291">
        <v>207161</v>
      </c>
      <c r="F39" s="291">
        <v>207161</v>
      </c>
      <c r="G39" s="291">
        <v>0</v>
      </c>
      <c r="H39" s="338" t="s">
        <v>37</v>
      </c>
    </row>
    <row r="40" spans="1:8" ht="20.100000000000001" customHeight="1" x14ac:dyDescent="0.25">
      <c r="A40" s="290" t="s">
        <v>801</v>
      </c>
      <c r="B40" s="290" t="s">
        <v>802</v>
      </c>
      <c r="C40" s="291">
        <v>0</v>
      </c>
      <c r="D40" s="338" t="s">
        <v>37</v>
      </c>
      <c r="E40" s="291">
        <v>25041</v>
      </c>
      <c r="F40" s="291">
        <v>25041</v>
      </c>
      <c r="G40" s="291">
        <v>0</v>
      </c>
      <c r="H40" s="338" t="s">
        <v>37</v>
      </c>
    </row>
    <row r="41" spans="1:8" ht="20.100000000000001" customHeight="1" x14ac:dyDescent="0.25">
      <c r="A41" s="290" t="s">
        <v>973</v>
      </c>
      <c r="B41" s="290" t="s">
        <v>974</v>
      </c>
      <c r="C41" s="291">
        <v>0</v>
      </c>
      <c r="D41" s="338" t="s">
        <v>37</v>
      </c>
      <c r="E41" s="291">
        <v>182120</v>
      </c>
      <c r="F41" s="291">
        <v>182120</v>
      </c>
      <c r="G41" s="291">
        <v>0</v>
      </c>
      <c r="H41" s="338" t="s">
        <v>37</v>
      </c>
    </row>
    <row r="42" spans="1:8" ht="20.100000000000001" customHeight="1" x14ac:dyDescent="0.25">
      <c r="A42" s="290" t="s">
        <v>381</v>
      </c>
      <c r="B42" s="290" t="s">
        <v>382</v>
      </c>
      <c r="C42" s="291">
        <v>0</v>
      </c>
      <c r="D42" s="338" t="s">
        <v>37</v>
      </c>
      <c r="E42" s="291">
        <v>3716395.67</v>
      </c>
      <c r="F42" s="291">
        <v>3716395.67</v>
      </c>
      <c r="G42" s="291">
        <v>0</v>
      </c>
      <c r="H42" s="338" t="s">
        <v>37</v>
      </c>
    </row>
    <row r="43" spans="1:8" ht="20.100000000000001" customHeight="1" x14ac:dyDescent="0.25">
      <c r="A43" s="290" t="s">
        <v>904</v>
      </c>
      <c r="B43" s="290" t="s">
        <v>905</v>
      </c>
      <c r="C43" s="291">
        <v>0</v>
      </c>
      <c r="D43" s="338" t="s">
        <v>37</v>
      </c>
      <c r="E43" s="291">
        <v>277958.34000000003</v>
      </c>
      <c r="F43" s="291">
        <v>277958.34000000003</v>
      </c>
      <c r="G43" s="291">
        <v>0</v>
      </c>
      <c r="H43" s="338" t="s">
        <v>37</v>
      </c>
    </row>
    <row r="44" spans="1:8" ht="20.100000000000001" customHeight="1" x14ac:dyDescent="0.25">
      <c r="A44" s="290" t="s">
        <v>383</v>
      </c>
      <c r="B44" s="290" t="s">
        <v>384</v>
      </c>
      <c r="C44" s="291">
        <v>0</v>
      </c>
      <c r="D44" s="338" t="s">
        <v>37</v>
      </c>
      <c r="E44" s="291">
        <v>2956049.6</v>
      </c>
      <c r="F44" s="291">
        <v>2956049.6</v>
      </c>
      <c r="G44" s="291">
        <v>0</v>
      </c>
      <c r="H44" s="338" t="s">
        <v>37</v>
      </c>
    </row>
    <row r="45" spans="1:8" ht="20.100000000000001" customHeight="1" x14ac:dyDescent="0.25">
      <c r="A45" s="290" t="s">
        <v>920</v>
      </c>
      <c r="B45" s="290" t="s">
        <v>921</v>
      </c>
      <c r="C45" s="291">
        <v>0</v>
      </c>
      <c r="D45" s="338" t="s">
        <v>37</v>
      </c>
      <c r="E45" s="291">
        <v>482387.73</v>
      </c>
      <c r="F45" s="291">
        <v>482387.73</v>
      </c>
      <c r="G45" s="291">
        <v>0</v>
      </c>
      <c r="H45" s="338" t="s">
        <v>37</v>
      </c>
    </row>
    <row r="46" spans="1:8" ht="20.100000000000001" customHeight="1" x14ac:dyDescent="0.25">
      <c r="A46" s="290" t="s">
        <v>940</v>
      </c>
      <c r="B46" s="290" t="s">
        <v>539</v>
      </c>
      <c r="C46" s="291">
        <v>0</v>
      </c>
      <c r="D46" s="338" t="s">
        <v>37</v>
      </c>
      <c r="E46" s="291">
        <v>97481.76</v>
      </c>
      <c r="F46" s="291">
        <v>97481.76</v>
      </c>
      <c r="G46" s="291">
        <v>0</v>
      </c>
      <c r="H46" s="338" t="s">
        <v>37</v>
      </c>
    </row>
    <row r="47" spans="1:8" ht="20.100000000000001" customHeight="1" x14ac:dyDescent="0.25">
      <c r="A47" s="290" t="s">
        <v>941</v>
      </c>
      <c r="B47" s="290" t="s">
        <v>942</v>
      </c>
      <c r="C47" s="291">
        <v>0</v>
      </c>
      <c r="D47" s="338" t="s">
        <v>37</v>
      </c>
      <c r="E47" s="291">
        <v>97481.76</v>
      </c>
      <c r="F47" s="291">
        <v>97481.76</v>
      </c>
      <c r="G47" s="291">
        <v>0</v>
      </c>
      <c r="H47" s="338" t="s">
        <v>37</v>
      </c>
    </row>
    <row r="48" spans="1:8" ht="20.100000000000001" customHeight="1" x14ac:dyDescent="0.25">
      <c r="A48" s="290" t="s">
        <v>950</v>
      </c>
      <c r="B48" s="290" t="s">
        <v>542</v>
      </c>
      <c r="C48" s="291">
        <v>0</v>
      </c>
      <c r="D48" s="338" t="s">
        <v>37</v>
      </c>
      <c r="E48" s="291">
        <v>83547</v>
      </c>
      <c r="F48" s="291">
        <v>83547</v>
      </c>
      <c r="G48" s="291">
        <v>0</v>
      </c>
      <c r="H48" s="338" t="s">
        <v>37</v>
      </c>
    </row>
    <row r="49" spans="1:8" ht="20.100000000000001" customHeight="1" x14ac:dyDescent="0.25">
      <c r="A49" s="290" t="s">
        <v>951</v>
      </c>
      <c r="B49" s="290" t="s">
        <v>952</v>
      </c>
      <c r="C49" s="291">
        <v>0</v>
      </c>
      <c r="D49" s="338" t="s">
        <v>37</v>
      </c>
      <c r="E49" s="291">
        <v>25547</v>
      </c>
      <c r="F49" s="291">
        <v>25547</v>
      </c>
      <c r="G49" s="291">
        <v>0</v>
      </c>
      <c r="H49" s="338" t="s">
        <v>37</v>
      </c>
    </row>
    <row r="50" spans="1:8" ht="20.100000000000001" customHeight="1" x14ac:dyDescent="0.25">
      <c r="A50" s="290" t="s">
        <v>953</v>
      </c>
      <c r="B50" s="290" t="s">
        <v>954</v>
      </c>
      <c r="C50" s="291">
        <v>0</v>
      </c>
      <c r="D50" s="338" t="s">
        <v>37</v>
      </c>
      <c r="E50" s="291">
        <v>58000</v>
      </c>
      <c r="F50" s="291">
        <v>58000</v>
      </c>
      <c r="G50" s="291">
        <v>0</v>
      </c>
      <c r="H50" s="338" t="s">
        <v>37</v>
      </c>
    </row>
    <row r="51" spans="1:8" ht="20.100000000000001" customHeight="1" x14ac:dyDescent="0.25">
      <c r="A51" s="338" t="s">
        <v>37</v>
      </c>
    </row>
    <row r="52" spans="1:8" ht="20.100000000000001" customHeight="1" x14ac:dyDescent="0.25">
      <c r="A52" s="292" t="s">
        <v>385</v>
      </c>
      <c r="B52" s="292" t="s">
        <v>386</v>
      </c>
      <c r="C52" s="304">
        <v>51485.38</v>
      </c>
      <c r="D52" s="339" t="s">
        <v>37</v>
      </c>
      <c r="E52" s="304">
        <v>585191.94999999995</v>
      </c>
      <c r="F52" s="304">
        <v>632911.1</v>
      </c>
      <c r="G52" s="304">
        <v>3766.23</v>
      </c>
      <c r="H52" s="339" t="s">
        <v>37</v>
      </c>
    </row>
    <row r="53" spans="1:8" ht="20.100000000000001" customHeight="1" x14ac:dyDescent="0.25">
      <c r="A53" s="290" t="s">
        <v>1003</v>
      </c>
      <c r="B53" s="290" t="s">
        <v>374</v>
      </c>
      <c r="C53" s="291">
        <v>0</v>
      </c>
      <c r="D53" s="338" t="s">
        <v>37</v>
      </c>
      <c r="E53" s="291">
        <v>174000</v>
      </c>
      <c r="F53" s="291">
        <v>174000</v>
      </c>
      <c r="G53" s="291">
        <v>0</v>
      </c>
      <c r="H53" s="338" t="s">
        <v>37</v>
      </c>
    </row>
    <row r="54" spans="1:8" ht="20.100000000000001" customHeight="1" x14ac:dyDescent="0.25">
      <c r="A54" s="290" t="s">
        <v>1004</v>
      </c>
      <c r="B54" s="290" t="s">
        <v>376</v>
      </c>
      <c r="C54" s="291">
        <v>0</v>
      </c>
      <c r="D54" s="338" t="s">
        <v>37</v>
      </c>
      <c r="E54" s="291">
        <v>174000</v>
      </c>
      <c r="F54" s="291">
        <v>174000</v>
      </c>
      <c r="G54" s="291">
        <v>0</v>
      </c>
      <c r="H54" s="338" t="s">
        <v>37</v>
      </c>
    </row>
    <row r="55" spans="1:8" ht="20.100000000000001" customHeight="1" x14ac:dyDescent="0.25">
      <c r="A55" s="290" t="s">
        <v>387</v>
      </c>
      <c r="B55" s="290" t="s">
        <v>378</v>
      </c>
      <c r="C55" s="291">
        <v>46322</v>
      </c>
      <c r="D55" s="338" t="s">
        <v>37</v>
      </c>
      <c r="E55" s="291">
        <v>73161.77</v>
      </c>
      <c r="F55" s="291">
        <v>115717.54</v>
      </c>
      <c r="G55" s="291">
        <v>3766.23</v>
      </c>
      <c r="H55" s="338" t="s">
        <v>37</v>
      </c>
    </row>
    <row r="56" spans="1:8" ht="20.100000000000001" customHeight="1" x14ac:dyDescent="0.25">
      <c r="A56" s="290" t="s">
        <v>803</v>
      </c>
      <c r="B56" s="290" t="s">
        <v>380</v>
      </c>
      <c r="C56" s="291">
        <v>5722</v>
      </c>
      <c r="D56" s="338" t="s">
        <v>37</v>
      </c>
      <c r="E56" s="306">
        <v>-5722</v>
      </c>
      <c r="F56" s="291">
        <v>0</v>
      </c>
      <c r="G56" s="291">
        <v>0</v>
      </c>
      <c r="H56" s="338" t="s">
        <v>37</v>
      </c>
    </row>
    <row r="57" spans="1:8" ht="20.100000000000001" customHeight="1" x14ac:dyDescent="0.25">
      <c r="A57" s="290" t="s">
        <v>388</v>
      </c>
      <c r="B57" s="290" t="s">
        <v>389</v>
      </c>
      <c r="C57" s="291">
        <v>40600</v>
      </c>
      <c r="D57" s="338" t="s">
        <v>37</v>
      </c>
      <c r="E57" s="291">
        <v>78883.77</v>
      </c>
      <c r="F57" s="291">
        <v>115717.54</v>
      </c>
      <c r="G57" s="291">
        <v>3766.23</v>
      </c>
      <c r="H57" s="338" t="s">
        <v>37</v>
      </c>
    </row>
    <row r="58" spans="1:8" ht="20.100000000000001" customHeight="1" x14ac:dyDescent="0.25">
      <c r="A58" s="290" t="s">
        <v>804</v>
      </c>
      <c r="B58" s="290" t="s">
        <v>503</v>
      </c>
      <c r="C58" s="291">
        <v>0</v>
      </c>
      <c r="D58" s="338" t="s">
        <v>37</v>
      </c>
      <c r="E58" s="291">
        <v>113100</v>
      </c>
      <c r="F58" s="291">
        <v>113100</v>
      </c>
      <c r="G58" s="291">
        <v>0</v>
      </c>
      <c r="H58" s="338" t="s">
        <v>37</v>
      </c>
    </row>
    <row r="59" spans="1:8" ht="20.100000000000001" customHeight="1" x14ac:dyDescent="0.25">
      <c r="A59" s="290" t="s">
        <v>805</v>
      </c>
      <c r="B59" s="290" t="s">
        <v>806</v>
      </c>
      <c r="C59" s="291">
        <v>0</v>
      </c>
      <c r="D59" s="338" t="s">
        <v>37</v>
      </c>
      <c r="E59" s="291">
        <v>113100</v>
      </c>
      <c r="F59" s="291">
        <v>113100</v>
      </c>
      <c r="G59" s="291">
        <v>0</v>
      </c>
      <c r="H59" s="338" t="s">
        <v>37</v>
      </c>
    </row>
    <row r="60" spans="1:8" ht="20.100000000000001" customHeight="1" x14ac:dyDescent="0.25">
      <c r="A60" s="290" t="s">
        <v>874</v>
      </c>
      <c r="B60" s="290" t="s">
        <v>871</v>
      </c>
      <c r="C60" s="291">
        <v>0</v>
      </c>
      <c r="D60" s="338" t="s">
        <v>37</v>
      </c>
      <c r="E60" s="291">
        <v>76560</v>
      </c>
      <c r="F60" s="291">
        <v>76560</v>
      </c>
      <c r="G60" s="291">
        <v>0</v>
      </c>
      <c r="H60" s="338" t="s">
        <v>37</v>
      </c>
    </row>
    <row r="61" spans="1:8" ht="20.100000000000001" customHeight="1" x14ac:dyDescent="0.25">
      <c r="A61" s="290" t="s">
        <v>875</v>
      </c>
      <c r="B61" s="290" t="s">
        <v>876</v>
      </c>
      <c r="C61" s="291">
        <v>0</v>
      </c>
      <c r="D61" s="338" t="s">
        <v>37</v>
      </c>
      <c r="E61" s="291">
        <v>76560</v>
      </c>
      <c r="F61" s="291">
        <v>76560</v>
      </c>
      <c r="G61" s="291">
        <v>0</v>
      </c>
      <c r="H61" s="338" t="s">
        <v>37</v>
      </c>
    </row>
    <row r="62" spans="1:8" ht="20.100000000000001" customHeight="1" x14ac:dyDescent="0.25">
      <c r="A62" s="290" t="s">
        <v>807</v>
      </c>
      <c r="B62" s="290" t="s">
        <v>525</v>
      </c>
      <c r="C62" s="291">
        <v>0</v>
      </c>
      <c r="D62" s="338" t="s">
        <v>37</v>
      </c>
      <c r="E62" s="291">
        <v>96666.64</v>
      </c>
      <c r="F62" s="291">
        <v>96666.64</v>
      </c>
      <c r="G62" s="291">
        <v>0</v>
      </c>
      <c r="H62" s="338" t="s">
        <v>37</v>
      </c>
    </row>
    <row r="63" spans="1:8" ht="20.100000000000001" customHeight="1" x14ac:dyDescent="0.25">
      <c r="A63" s="290" t="s">
        <v>808</v>
      </c>
      <c r="B63" s="290" t="s">
        <v>809</v>
      </c>
      <c r="C63" s="291">
        <v>0</v>
      </c>
      <c r="D63" s="338" t="s">
        <v>37</v>
      </c>
      <c r="E63" s="291">
        <v>96666.64</v>
      </c>
      <c r="F63" s="291">
        <v>96666.64</v>
      </c>
      <c r="G63" s="291">
        <v>0</v>
      </c>
      <c r="H63" s="338" t="s">
        <v>37</v>
      </c>
    </row>
    <row r="64" spans="1:8" ht="20.100000000000001" customHeight="1" x14ac:dyDescent="0.25">
      <c r="A64" s="290" t="s">
        <v>810</v>
      </c>
      <c r="B64" s="290" t="s">
        <v>382</v>
      </c>
      <c r="C64" s="291">
        <v>5163.38</v>
      </c>
      <c r="D64" s="338" t="s">
        <v>37</v>
      </c>
      <c r="E64" s="291">
        <v>51703.54</v>
      </c>
      <c r="F64" s="291">
        <v>56866.92</v>
      </c>
      <c r="G64" s="291">
        <v>0</v>
      </c>
      <c r="H64" s="338" t="s">
        <v>37</v>
      </c>
    </row>
    <row r="65" spans="1:8" ht="20.100000000000001" customHeight="1" x14ac:dyDescent="0.25">
      <c r="A65" s="290" t="s">
        <v>811</v>
      </c>
      <c r="B65" s="290" t="s">
        <v>812</v>
      </c>
      <c r="C65" s="291">
        <v>5163.38</v>
      </c>
      <c r="D65" s="338" t="s">
        <v>37</v>
      </c>
      <c r="E65" s="291">
        <v>3370.24</v>
      </c>
      <c r="F65" s="291">
        <v>8533.6200000000008</v>
      </c>
      <c r="G65" s="291">
        <v>0</v>
      </c>
      <c r="H65" s="338" t="s">
        <v>37</v>
      </c>
    </row>
    <row r="66" spans="1:8" ht="20.100000000000001" customHeight="1" x14ac:dyDescent="0.25">
      <c r="A66" s="290" t="s">
        <v>813</v>
      </c>
      <c r="B66" s="290" t="s">
        <v>814</v>
      </c>
      <c r="C66" s="291">
        <v>0</v>
      </c>
      <c r="D66" s="338" t="s">
        <v>37</v>
      </c>
      <c r="E66" s="291">
        <v>48333.3</v>
      </c>
      <c r="F66" s="291">
        <v>48333.3</v>
      </c>
      <c r="G66" s="291">
        <v>0</v>
      </c>
      <c r="H66" s="338" t="s">
        <v>37</v>
      </c>
    </row>
    <row r="67" spans="1:8" ht="20.100000000000001" customHeight="1" x14ac:dyDescent="0.25">
      <c r="A67" s="338" t="s">
        <v>37</v>
      </c>
    </row>
    <row r="68" spans="1:8" ht="20.100000000000001" customHeight="1" x14ac:dyDescent="0.25">
      <c r="A68" s="292" t="s">
        <v>390</v>
      </c>
      <c r="B68" s="292" t="s">
        <v>391</v>
      </c>
      <c r="C68" s="304">
        <v>823987.72</v>
      </c>
      <c r="D68" s="339" t="s">
        <v>37</v>
      </c>
      <c r="E68" s="304">
        <v>10032255.23</v>
      </c>
      <c r="F68" s="304">
        <v>10782762.67</v>
      </c>
      <c r="G68" s="304">
        <v>73480.28</v>
      </c>
      <c r="H68" s="339" t="s">
        <v>37</v>
      </c>
    </row>
    <row r="69" spans="1:8" ht="20.100000000000001" customHeight="1" x14ac:dyDescent="0.25">
      <c r="A69" s="290" t="s">
        <v>1005</v>
      </c>
      <c r="B69" s="290" t="s">
        <v>374</v>
      </c>
      <c r="C69" s="291">
        <v>0</v>
      </c>
      <c r="D69" s="338" t="s">
        <v>37</v>
      </c>
      <c r="E69" s="291">
        <v>3276019.8</v>
      </c>
      <c r="F69" s="291">
        <v>3276019.8</v>
      </c>
      <c r="G69" s="291">
        <v>0</v>
      </c>
      <c r="H69" s="338" t="s">
        <v>37</v>
      </c>
    </row>
    <row r="70" spans="1:8" ht="20.100000000000001" customHeight="1" x14ac:dyDescent="0.25">
      <c r="A70" s="290" t="s">
        <v>1006</v>
      </c>
      <c r="B70" s="290" t="s">
        <v>376</v>
      </c>
      <c r="C70" s="291">
        <v>0</v>
      </c>
      <c r="D70" s="338" t="s">
        <v>37</v>
      </c>
      <c r="E70" s="291">
        <v>3276019.8</v>
      </c>
      <c r="F70" s="291">
        <v>3276019.8</v>
      </c>
      <c r="G70" s="291">
        <v>0</v>
      </c>
      <c r="H70" s="338" t="s">
        <v>37</v>
      </c>
    </row>
    <row r="71" spans="1:8" ht="20.100000000000001" customHeight="1" x14ac:dyDescent="0.25">
      <c r="A71" s="290" t="s">
        <v>392</v>
      </c>
      <c r="B71" s="290" t="s">
        <v>378</v>
      </c>
      <c r="C71" s="291">
        <v>741923.54</v>
      </c>
      <c r="D71" s="338" t="s">
        <v>37</v>
      </c>
      <c r="E71" s="291">
        <v>1256541.0900000001</v>
      </c>
      <c r="F71" s="291">
        <v>1924984.35</v>
      </c>
      <c r="G71" s="291">
        <v>73480.28</v>
      </c>
      <c r="H71" s="338" t="s">
        <v>37</v>
      </c>
    </row>
    <row r="72" spans="1:8" ht="20.100000000000001" customHeight="1" x14ac:dyDescent="0.25">
      <c r="A72" s="290" t="s">
        <v>815</v>
      </c>
      <c r="B72" s="290" t="s">
        <v>380</v>
      </c>
      <c r="C72" s="291">
        <v>96647.44</v>
      </c>
      <c r="D72" s="338" t="s">
        <v>37</v>
      </c>
      <c r="E72" s="306">
        <v>-96647.44</v>
      </c>
      <c r="F72" s="291">
        <v>0</v>
      </c>
      <c r="G72" s="291">
        <v>0</v>
      </c>
      <c r="H72" s="338" t="s">
        <v>37</v>
      </c>
    </row>
    <row r="73" spans="1:8" ht="20.100000000000001" customHeight="1" x14ac:dyDescent="0.25">
      <c r="A73" s="290" t="s">
        <v>393</v>
      </c>
      <c r="B73" s="290" t="s">
        <v>389</v>
      </c>
      <c r="C73" s="291">
        <v>645276.1</v>
      </c>
      <c r="D73" s="338" t="s">
        <v>37</v>
      </c>
      <c r="E73" s="291">
        <v>1353188.53</v>
      </c>
      <c r="F73" s="291">
        <v>1924984.35</v>
      </c>
      <c r="G73" s="291">
        <v>73480.28</v>
      </c>
      <c r="H73" s="338" t="s">
        <v>37</v>
      </c>
    </row>
    <row r="74" spans="1:8" ht="20.100000000000001" customHeight="1" x14ac:dyDescent="0.25">
      <c r="A74" s="290" t="s">
        <v>816</v>
      </c>
      <c r="B74" s="290" t="s">
        <v>503</v>
      </c>
      <c r="C74" s="291">
        <v>0</v>
      </c>
      <c r="D74" s="338" t="s">
        <v>37</v>
      </c>
      <c r="E74" s="291">
        <v>1808938.37</v>
      </c>
      <c r="F74" s="291">
        <v>1808938.37</v>
      </c>
      <c r="G74" s="291">
        <v>0</v>
      </c>
      <c r="H74" s="338" t="s">
        <v>37</v>
      </c>
    </row>
    <row r="75" spans="1:8" ht="20.100000000000001" customHeight="1" x14ac:dyDescent="0.25">
      <c r="A75" s="290" t="s">
        <v>817</v>
      </c>
      <c r="B75" s="290" t="s">
        <v>806</v>
      </c>
      <c r="C75" s="291">
        <v>0</v>
      </c>
      <c r="D75" s="338" t="s">
        <v>37</v>
      </c>
      <c r="E75" s="291">
        <v>1808938.37</v>
      </c>
      <c r="F75" s="291">
        <v>1808938.37</v>
      </c>
      <c r="G75" s="291">
        <v>0</v>
      </c>
      <c r="H75" s="338" t="s">
        <v>37</v>
      </c>
    </row>
    <row r="76" spans="1:8" ht="20.100000000000001" customHeight="1" x14ac:dyDescent="0.25">
      <c r="A76" s="290" t="s">
        <v>877</v>
      </c>
      <c r="B76" s="290" t="s">
        <v>871</v>
      </c>
      <c r="C76" s="291">
        <v>0</v>
      </c>
      <c r="D76" s="338" t="s">
        <v>37</v>
      </c>
      <c r="E76" s="291">
        <v>1228007.0900000001</v>
      </c>
      <c r="F76" s="291">
        <v>1228007.0900000001</v>
      </c>
      <c r="G76" s="291">
        <v>0</v>
      </c>
      <c r="H76" s="338" t="s">
        <v>37</v>
      </c>
    </row>
    <row r="77" spans="1:8" ht="20.100000000000001" customHeight="1" x14ac:dyDescent="0.25">
      <c r="A77" s="290" t="s">
        <v>878</v>
      </c>
      <c r="B77" s="290" t="s">
        <v>876</v>
      </c>
      <c r="C77" s="291">
        <v>0</v>
      </c>
      <c r="D77" s="338" t="s">
        <v>37</v>
      </c>
      <c r="E77" s="291">
        <v>1228007.0900000001</v>
      </c>
      <c r="F77" s="291">
        <v>1228007.0900000001</v>
      </c>
      <c r="G77" s="291">
        <v>0</v>
      </c>
      <c r="H77" s="338" t="s">
        <v>37</v>
      </c>
    </row>
    <row r="78" spans="1:8" ht="20.100000000000001" customHeight="1" x14ac:dyDescent="0.25">
      <c r="A78" s="290" t="s">
        <v>818</v>
      </c>
      <c r="B78" s="290" t="s">
        <v>525</v>
      </c>
      <c r="C78" s="291">
        <v>0</v>
      </c>
      <c r="D78" s="338" t="s">
        <v>37</v>
      </c>
      <c r="E78" s="291">
        <v>1637704.47</v>
      </c>
      <c r="F78" s="291">
        <v>1637704.47</v>
      </c>
      <c r="G78" s="291">
        <v>0</v>
      </c>
      <c r="H78" s="338" t="s">
        <v>37</v>
      </c>
    </row>
    <row r="79" spans="1:8" ht="20.100000000000001" customHeight="1" x14ac:dyDescent="0.25">
      <c r="A79" s="290" t="s">
        <v>819</v>
      </c>
      <c r="B79" s="290" t="s">
        <v>809</v>
      </c>
      <c r="C79" s="291">
        <v>0</v>
      </c>
      <c r="D79" s="338" t="s">
        <v>37</v>
      </c>
      <c r="E79" s="291">
        <v>1637704.47</v>
      </c>
      <c r="F79" s="291">
        <v>1637704.47</v>
      </c>
      <c r="G79" s="291">
        <v>0</v>
      </c>
      <c r="H79" s="338" t="s">
        <v>37</v>
      </c>
    </row>
    <row r="80" spans="1:8" ht="20.100000000000001" customHeight="1" x14ac:dyDescent="0.25">
      <c r="A80" s="290" t="s">
        <v>820</v>
      </c>
      <c r="B80" s="290" t="s">
        <v>382</v>
      </c>
      <c r="C80" s="291">
        <v>82064.179999999993</v>
      </c>
      <c r="D80" s="338" t="s">
        <v>37</v>
      </c>
      <c r="E80" s="291">
        <v>825044.41</v>
      </c>
      <c r="F80" s="291">
        <v>907108.59</v>
      </c>
      <c r="G80" s="291">
        <v>0</v>
      </c>
      <c r="H80" s="338" t="s">
        <v>37</v>
      </c>
    </row>
    <row r="81" spans="1:8" ht="20.100000000000001" customHeight="1" x14ac:dyDescent="0.25">
      <c r="A81" s="290" t="s">
        <v>821</v>
      </c>
      <c r="B81" s="290" t="s">
        <v>822</v>
      </c>
      <c r="C81" s="291">
        <v>82064.179999999993</v>
      </c>
      <c r="D81" s="338" t="s">
        <v>37</v>
      </c>
      <c r="E81" s="291">
        <v>55994.91</v>
      </c>
      <c r="F81" s="291">
        <v>138059.09</v>
      </c>
      <c r="G81" s="291">
        <v>0</v>
      </c>
      <c r="H81" s="338" t="s">
        <v>37</v>
      </c>
    </row>
    <row r="82" spans="1:8" ht="20.100000000000001" customHeight="1" x14ac:dyDescent="0.25">
      <c r="A82" s="290" t="s">
        <v>823</v>
      </c>
      <c r="B82" s="290" t="s">
        <v>814</v>
      </c>
      <c r="C82" s="291">
        <v>0</v>
      </c>
      <c r="D82" s="338" t="s">
        <v>37</v>
      </c>
      <c r="E82" s="291">
        <v>769049.5</v>
      </c>
      <c r="F82" s="291">
        <v>769049.5</v>
      </c>
      <c r="G82" s="291">
        <v>0</v>
      </c>
      <c r="H82" s="338" t="s">
        <v>37</v>
      </c>
    </row>
    <row r="83" spans="1:8" ht="20.100000000000001" customHeight="1" x14ac:dyDescent="0.25">
      <c r="A83" s="338" t="s">
        <v>37</v>
      </c>
    </row>
    <row r="84" spans="1:8" ht="20.100000000000001" customHeight="1" x14ac:dyDescent="0.25">
      <c r="A84" s="292" t="s">
        <v>394</v>
      </c>
      <c r="B84" s="292" t="s">
        <v>395</v>
      </c>
      <c r="C84" s="304">
        <v>808206</v>
      </c>
      <c r="D84" s="339" t="s">
        <v>37</v>
      </c>
      <c r="E84" s="304">
        <v>2711249.83</v>
      </c>
      <c r="F84" s="304">
        <v>3098225.83</v>
      </c>
      <c r="G84" s="304">
        <v>421230</v>
      </c>
      <c r="H84" s="339" t="s">
        <v>37</v>
      </c>
    </row>
    <row r="85" spans="1:8" ht="20.100000000000001" customHeight="1" x14ac:dyDescent="0.25">
      <c r="A85" s="290" t="s">
        <v>396</v>
      </c>
      <c r="B85" s="290" t="s">
        <v>397</v>
      </c>
      <c r="C85" s="291">
        <v>0</v>
      </c>
      <c r="D85" s="338" t="s">
        <v>37</v>
      </c>
      <c r="E85" s="291">
        <v>2234510.85</v>
      </c>
      <c r="F85" s="291">
        <v>2234510.85</v>
      </c>
      <c r="G85" s="291">
        <v>0</v>
      </c>
      <c r="H85" s="338" t="s">
        <v>37</v>
      </c>
    </row>
    <row r="86" spans="1:8" ht="20.100000000000001" customHeight="1" x14ac:dyDescent="0.25">
      <c r="A86" s="290" t="s">
        <v>398</v>
      </c>
      <c r="B86" s="290" t="s">
        <v>399</v>
      </c>
      <c r="C86" s="291">
        <v>808206</v>
      </c>
      <c r="D86" s="338" t="s">
        <v>37</v>
      </c>
      <c r="E86" s="291">
        <v>475798</v>
      </c>
      <c r="F86" s="291">
        <v>862774</v>
      </c>
      <c r="G86" s="291">
        <v>421230</v>
      </c>
      <c r="H86" s="338" t="s">
        <v>37</v>
      </c>
    </row>
    <row r="87" spans="1:8" ht="20.100000000000001" customHeight="1" x14ac:dyDescent="0.25">
      <c r="A87" s="290" t="s">
        <v>922</v>
      </c>
      <c r="B87" s="290" t="s">
        <v>923</v>
      </c>
      <c r="C87" s="291">
        <v>0</v>
      </c>
      <c r="D87" s="338" t="s">
        <v>37</v>
      </c>
      <c r="E87" s="291">
        <v>940.98</v>
      </c>
      <c r="F87" s="291">
        <v>940.98</v>
      </c>
      <c r="G87" s="291">
        <v>0</v>
      </c>
      <c r="H87" s="338" t="s">
        <v>37</v>
      </c>
    </row>
    <row r="88" spans="1:8" ht="20.100000000000001" customHeight="1" x14ac:dyDescent="0.25">
      <c r="A88" s="338" t="s">
        <v>37</v>
      </c>
    </row>
    <row r="89" spans="1:8" ht="20.100000000000001" customHeight="1" x14ac:dyDescent="0.25">
      <c r="A89" s="292" t="s">
        <v>400</v>
      </c>
      <c r="B89" s="292" t="s">
        <v>401</v>
      </c>
      <c r="C89" s="304">
        <v>219569.66</v>
      </c>
      <c r="D89" s="339" t="s">
        <v>37</v>
      </c>
      <c r="E89" s="304">
        <v>70941.13</v>
      </c>
      <c r="F89" s="304">
        <v>283108.09999999998</v>
      </c>
      <c r="G89" s="304">
        <v>7402.69</v>
      </c>
      <c r="H89" s="339" t="s">
        <v>37</v>
      </c>
    </row>
    <row r="90" spans="1:8" ht="20.100000000000001" customHeight="1" x14ac:dyDescent="0.25">
      <c r="A90" s="290" t="s">
        <v>824</v>
      </c>
      <c r="B90" s="290" t="s">
        <v>825</v>
      </c>
      <c r="C90" s="291">
        <v>219569.66</v>
      </c>
      <c r="D90" s="338" t="s">
        <v>37</v>
      </c>
      <c r="E90" s="291">
        <v>43862.09</v>
      </c>
      <c r="F90" s="291">
        <v>263431.75</v>
      </c>
      <c r="G90" s="291">
        <v>0</v>
      </c>
      <c r="H90" s="338" t="s">
        <v>37</v>
      </c>
    </row>
    <row r="91" spans="1:8" ht="20.100000000000001" customHeight="1" x14ac:dyDescent="0.25">
      <c r="A91" s="290" t="s">
        <v>992</v>
      </c>
      <c r="B91" s="290" t="s">
        <v>993</v>
      </c>
      <c r="C91" s="291">
        <v>0</v>
      </c>
      <c r="D91" s="338" t="s">
        <v>37</v>
      </c>
      <c r="E91" s="291">
        <v>124.29</v>
      </c>
      <c r="F91" s="291">
        <v>124.29</v>
      </c>
      <c r="G91" s="291">
        <v>0</v>
      </c>
      <c r="H91" s="338" t="s">
        <v>37</v>
      </c>
    </row>
    <row r="92" spans="1:8" ht="20.100000000000001" customHeight="1" x14ac:dyDescent="0.25">
      <c r="A92" s="290" t="s">
        <v>402</v>
      </c>
      <c r="B92" s="290" t="s">
        <v>403</v>
      </c>
      <c r="C92" s="291">
        <v>0</v>
      </c>
      <c r="D92" s="338" t="s">
        <v>37</v>
      </c>
      <c r="E92" s="291">
        <v>3317.35</v>
      </c>
      <c r="F92" s="291">
        <v>1824.01</v>
      </c>
      <c r="G92" s="291">
        <v>1493.34</v>
      </c>
      <c r="H92" s="338" t="s">
        <v>37</v>
      </c>
    </row>
    <row r="93" spans="1:8" ht="20.100000000000001" customHeight="1" x14ac:dyDescent="0.25">
      <c r="A93" s="290" t="s">
        <v>404</v>
      </c>
      <c r="B93" s="290" t="s">
        <v>405</v>
      </c>
      <c r="C93" s="291">
        <v>0</v>
      </c>
      <c r="D93" s="338" t="s">
        <v>37</v>
      </c>
      <c r="E93" s="291">
        <v>23637.4</v>
      </c>
      <c r="F93" s="291">
        <v>17728.05</v>
      </c>
      <c r="G93" s="291">
        <v>5909.35</v>
      </c>
      <c r="H93" s="338" t="s">
        <v>37</v>
      </c>
    </row>
    <row r="94" spans="1:8" ht="20.100000000000001" customHeight="1" x14ac:dyDescent="0.25">
      <c r="A94" s="338" t="s">
        <v>37</v>
      </c>
    </row>
    <row r="95" spans="1:8" ht="20.100000000000001" customHeight="1" x14ac:dyDescent="0.25">
      <c r="A95" s="292" t="s">
        <v>826</v>
      </c>
      <c r="B95" s="292" t="s">
        <v>765</v>
      </c>
      <c r="C95" s="304">
        <v>20520</v>
      </c>
      <c r="D95" s="339" t="s">
        <v>37</v>
      </c>
      <c r="E95" s="304">
        <v>271816.17</v>
      </c>
      <c r="F95" s="304">
        <v>292336.17</v>
      </c>
      <c r="G95" s="304">
        <v>0</v>
      </c>
      <c r="H95" s="339" t="s">
        <v>37</v>
      </c>
    </row>
    <row r="96" spans="1:8" ht="20.100000000000001" customHeight="1" x14ac:dyDescent="0.25">
      <c r="A96" s="290" t="s">
        <v>827</v>
      </c>
      <c r="B96" s="290" t="s">
        <v>828</v>
      </c>
      <c r="C96" s="291">
        <v>0</v>
      </c>
      <c r="D96" s="338" t="s">
        <v>37</v>
      </c>
      <c r="E96" s="291">
        <v>87716.67</v>
      </c>
      <c r="F96" s="291">
        <v>87716.67</v>
      </c>
      <c r="G96" s="291">
        <v>0</v>
      </c>
      <c r="H96" s="338" t="s">
        <v>37</v>
      </c>
    </row>
    <row r="97" spans="1:8" ht="20.100000000000001" customHeight="1" x14ac:dyDescent="0.25">
      <c r="A97" s="290" t="s">
        <v>829</v>
      </c>
      <c r="B97" s="290" t="s">
        <v>830</v>
      </c>
      <c r="C97" s="291">
        <v>0</v>
      </c>
      <c r="D97" s="338" t="s">
        <v>37</v>
      </c>
      <c r="E97" s="291">
        <v>133834.29999999999</v>
      </c>
      <c r="F97" s="291">
        <v>133834.29999999999</v>
      </c>
      <c r="G97" s="291">
        <v>0</v>
      </c>
      <c r="H97" s="338" t="s">
        <v>37</v>
      </c>
    </row>
    <row r="98" spans="1:8" ht="20.100000000000001" customHeight="1" x14ac:dyDescent="0.25">
      <c r="A98" s="290" t="s">
        <v>831</v>
      </c>
      <c r="B98" s="290" t="s">
        <v>832</v>
      </c>
      <c r="C98" s="291">
        <v>20520</v>
      </c>
      <c r="D98" s="338" t="s">
        <v>37</v>
      </c>
      <c r="E98" s="291">
        <v>5843</v>
      </c>
      <c r="F98" s="291">
        <v>26363</v>
      </c>
      <c r="G98" s="291">
        <v>0</v>
      </c>
      <c r="H98" s="338" t="s">
        <v>37</v>
      </c>
    </row>
    <row r="99" spans="1:8" ht="20.100000000000001" customHeight="1" x14ac:dyDescent="0.25">
      <c r="A99" s="290" t="s">
        <v>833</v>
      </c>
      <c r="B99" s="290" t="s">
        <v>834</v>
      </c>
      <c r="C99" s="291">
        <v>0</v>
      </c>
      <c r="D99" s="338" t="s">
        <v>37</v>
      </c>
      <c r="E99" s="291">
        <v>27840</v>
      </c>
      <c r="F99" s="291">
        <v>27840</v>
      </c>
      <c r="G99" s="291">
        <v>0</v>
      </c>
      <c r="H99" s="338" t="s">
        <v>37</v>
      </c>
    </row>
    <row r="100" spans="1:8" ht="20.100000000000001" customHeight="1" x14ac:dyDescent="0.25">
      <c r="A100" s="290" t="s">
        <v>835</v>
      </c>
      <c r="B100" s="290" t="s">
        <v>836</v>
      </c>
      <c r="C100" s="291">
        <v>0</v>
      </c>
      <c r="D100" s="338" t="s">
        <v>37</v>
      </c>
      <c r="E100" s="291">
        <v>16582.2</v>
      </c>
      <c r="F100" s="291">
        <v>16582.2</v>
      </c>
      <c r="G100" s="291">
        <v>0</v>
      </c>
      <c r="H100" s="338" t="s">
        <v>37</v>
      </c>
    </row>
    <row r="101" spans="1:8" ht="20.100000000000001" customHeight="1" x14ac:dyDescent="0.25">
      <c r="A101" s="338" t="s">
        <v>37</v>
      </c>
    </row>
    <row r="102" spans="1:8" ht="20.100000000000001" customHeight="1" x14ac:dyDescent="0.25">
      <c r="A102" s="292" t="s">
        <v>406</v>
      </c>
      <c r="B102" s="292" t="s">
        <v>288</v>
      </c>
      <c r="C102" s="304">
        <v>20277.59</v>
      </c>
      <c r="D102" s="339" t="s">
        <v>37</v>
      </c>
      <c r="E102" s="304">
        <v>0</v>
      </c>
      <c r="F102" s="304">
        <v>0</v>
      </c>
      <c r="G102" s="304">
        <v>20277.59</v>
      </c>
      <c r="H102" s="339" t="s">
        <v>37</v>
      </c>
    </row>
    <row r="103" spans="1:8" ht="20.100000000000001" customHeight="1" x14ac:dyDescent="0.25">
      <c r="A103" s="290" t="s">
        <v>407</v>
      </c>
      <c r="B103" s="290" t="s">
        <v>408</v>
      </c>
      <c r="C103" s="291">
        <v>11600</v>
      </c>
      <c r="D103" s="338" t="s">
        <v>37</v>
      </c>
      <c r="E103" s="291">
        <v>0</v>
      </c>
      <c r="F103" s="291">
        <v>0</v>
      </c>
      <c r="G103" s="291">
        <v>11600</v>
      </c>
      <c r="H103" s="338" t="s">
        <v>37</v>
      </c>
    </row>
    <row r="104" spans="1:8" ht="20.100000000000001" customHeight="1" x14ac:dyDescent="0.25">
      <c r="A104" s="290" t="s">
        <v>409</v>
      </c>
      <c r="B104" s="290" t="s">
        <v>410</v>
      </c>
      <c r="C104" s="291">
        <v>2300</v>
      </c>
      <c r="D104" s="338" t="s">
        <v>37</v>
      </c>
      <c r="E104" s="291">
        <v>0</v>
      </c>
      <c r="F104" s="291">
        <v>0</v>
      </c>
      <c r="G104" s="291">
        <v>2300</v>
      </c>
      <c r="H104" s="338" t="s">
        <v>37</v>
      </c>
    </row>
    <row r="105" spans="1:8" ht="20.100000000000001" customHeight="1" x14ac:dyDescent="0.25">
      <c r="A105" s="290" t="s">
        <v>411</v>
      </c>
      <c r="B105" s="290" t="s">
        <v>412</v>
      </c>
      <c r="C105" s="291">
        <v>6377.59</v>
      </c>
      <c r="D105" s="338" t="s">
        <v>37</v>
      </c>
      <c r="E105" s="291">
        <v>0</v>
      </c>
      <c r="F105" s="291">
        <v>0</v>
      </c>
      <c r="G105" s="291">
        <v>6377.59</v>
      </c>
      <c r="H105" s="338" t="s">
        <v>37</v>
      </c>
    </row>
    <row r="106" spans="1:8" ht="20.100000000000001" customHeight="1" x14ac:dyDescent="0.25">
      <c r="A106" s="338" t="s">
        <v>37</v>
      </c>
    </row>
    <row r="107" spans="1:8" ht="20.100000000000001" customHeight="1" x14ac:dyDescent="0.25">
      <c r="A107" s="292" t="s">
        <v>413</v>
      </c>
      <c r="B107" s="292" t="s">
        <v>414</v>
      </c>
      <c r="C107" s="339" t="s">
        <v>37</v>
      </c>
      <c r="D107" s="304">
        <v>6314.94</v>
      </c>
      <c r="E107" s="304">
        <v>0</v>
      </c>
      <c r="F107" s="304">
        <v>2027.76</v>
      </c>
      <c r="G107" s="339" t="s">
        <v>37</v>
      </c>
      <c r="H107" s="304">
        <v>8342.7000000000007</v>
      </c>
    </row>
    <row r="108" spans="1:8" ht="20.100000000000001" customHeight="1" x14ac:dyDescent="0.25">
      <c r="A108" s="338" t="s">
        <v>37</v>
      </c>
    </row>
    <row r="109" spans="1:8" ht="20.100000000000001" customHeight="1" x14ac:dyDescent="0.25">
      <c r="A109" s="292" t="s">
        <v>415</v>
      </c>
      <c r="B109" s="292" t="s">
        <v>416</v>
      </c>
      <c r="C109" s="304">
        <v>203497.85</v>
      </c>
      <c r="D109" s="339" t="s">
        <v>37</v>
      </c>
      <c r="E109" s="304">
        <v>0</v>
      </c>
      <c r="F109" s="304">
        <v>0</v>
      </c>
      <c r="G109" s="304">
        <v>203497.85</v>
      </c>
      <c r="H109" s="339" t="s">
        <v>37</v>
      </c>
    </row>
    <row r="110" spans="1:8" ht="20.100000000000001" customHeight="1" x14ac:dyDescent="0.25">
      <c r="A110" s="290" t="s">
        <v>417</v>
      </c>
      <c r="B110" s="290" t="s">
        <v>418</v>
      </c>
      <c r="C110" s="291">
        <v>27154.400000000001</v>
      </c>
      <c r="D110" s="338" t="s">
        <v>37</v>
      </c>
      <c r="E110" s="291">
        <v>0</v>
      </c>
      <c r="F110" s="291">
        <v>0</v>
      </c>
      <c r="G110" s="291">
        <v>27154.400000000001</v>
      </c>
      <c r="H110" s="338" t="s">
        <v>37</v>
      </c>
    </row>
    <row r="111" spans="1:8" ht="20.100000000000001" customHeight="1" x14ac:dyDescent="0.25">
      <c r="A111" s="290" t="s">
        <v>419</v>
      </c>
      <c r="B111" s="290" t="s">
        <v>420</v>
      </c>
      <c r="C111" s="291">
        <v>32666.69</v>
      </c>
      <c r="D111" s="338" t="s">
        <v>37</v>
      </c>
      <c r="E111" s="291">
        <v>0</v>
      </c>
      <c r="F111" s="291">
        <v>0</v>
      </c>
      <c r="G111" s="291">
        <v>32666.69</v>
      </c>
      <c r="H111" s="338" t="s">
        <v>37</v>
      </c>
    </row>
    <row r="112" spans="1:8" ht="20.100000000000001" customHeight="1" x14ac:dyDescent="0.25">
      <c r="A112" s="290" t="s">
        <v>421</v>
      </c>
      <c r="B112" s="290" t="s">
        <v>422</v>
      </c>
      <c r="C112" s="291">
        <v>30465.52</v>
      </c>
      <c r="D112" s="338" t="s">
        <v>37</v>
      </c>
      <c r="E112" s="291">
        <v>0</v>
      </c>
      <c r="F112" s="291">
        <v>0</v>
      </c>
      <c r="G112" s="291">
        <v>30465.52</v>
      </c>
      <c r="H112" s="338" t="s">
        <v>37</v>
      </c>
    </row>
    <row r="113" spans="1:8" ht="20.100000000000001" customHeight="1" x14ac:dyDescent="0.25">
      <c r="A113" s="290" t="s">
        <v>423</v>
      </c>
      <c r="B113" s="290" t="s">
        <v>424</v>
      </c>
      <c r="C113" s="291">
        <v>48217.7</v>
      </c>
      <c r="D113" s="338" t="s">
        <v>37</v>
      </c>
      <c r="E113" s="291">
        <v>0</v>
      </c>
      <c r="F113" s="291">
        <v>0</v>
      </c>
      <c r="G113" s="291">
        <v>48217.7</v>
      </c>
      <c r="H113" s="338" t="s">
        <v>37</v>
      </c>
    </row>
    <row r="114" spans="1:8" ht="20.100000000000001" customHeight="1" x14ac:dyDescent="0.25">
      <c r="A114" s="290" t="s">
        <v>425</v>
      </c>
      <c r="B114" s="290" t="s">
        <v>426</v>
      </c>
      <c r="C114" s="291">
        <v>48217.68</v>
      </c>
      <c r="D114" s="338" t="s">
        <v>37</v>
      </c>
      <c r="E114" s="291">
        <v>0</v>
      </c>
      <c r="F114" s="291">
        <v>0</v>
      </c>
      <c r="G114" s="291">
        <v>48217.68</v>
      </c>
      <c r="H114" s="338" t="s">
        <v>37</v>
      </c>
    </row>
    <row r="115" spans="1:8" ht="20.100000000000001" customHeight="1" x14ac:dyDescent="0.25">
      <c r="A115" s="290" t="s">
        <v>427</v>
      </c>
      <c r="B115" s="290" t="s">
        <v>428</v>
      </c>
      <c r="C115" s="291">
        <v>16775.86</v>
      </c>
      <c r="D115" s="338" t="s">
        <v>37</v>
      </c>
      <c r="E115" s="291">
        <v>0</v>
      </c>
      <c r="F115" s="291">
        <v>0</v>
      </c>
      <c r="G115" s="291">
        <v>16775.86</v>
      </c>
      <c r="H115" s="338" t="s">
        <v>37</v>
      </c>
    </row>
    <row r="116" spans="1:8" ht="20.100000000000001" customHeight="1" x14ac:dyDescent="0.25">
      <c r="A116" s="338" t="s">
        <v>37</v>
      </c>
    </row>
    <row r="117" spans="1:8" ht="20.100000000000001" customHeight="1" x14ac:dyDescent="0.25">
      <c r="A117" s="292" t="s">
        <v>429</v>
      </c>
      <c r="B117" s="292" t="s">
        <v>430</v>
      </c>
      <c r="C117" s="339" t="s">
        <v>37</v>
      </c>
      <c r="D117" s="304">
        <v>143114.67000000001</v>
      </c>
      <c r="E117" s="304">
        <v>0</v>
      </c>
      <c r="F117" s="304">
        <v>33963.370000000003</v>
      </c>
      <c r="G117" s="339" t="s">
        <v>37</v>
      </c>
      <c r="H117" s="304">
        <v>177078.04</v>
      </c>
    </row>
    <row r="118" spans="1:8" ht="20.100000000000001" customHeight="1" x14ac:dyDescent="0.25">
      <c r="A118" s="338" t="s">
        <v>37</v>
      </c>
    </row>
    <row r="119" spans="1:8" ht="20.100000000000001" customHeight="1" x14ac:dyDescent="0.25">
      <c r="A119" s="292" t="s">
        <v>431</v>
      </c>
      <c r="B119" s="292" t="s">
        <v>287</v>
      </c>
      <c r="C119" s="304">
        <v>629296.46</v>
      </c>
      <c r="D119" s="339" t="s">
        <v>37</v>
      </c>
      <c r="E119" s="304">
        <v>0</v>
      </c>
      <c r="F119" s="304">
        <v>0</v>
      </c>
      <c r="G119" s="304">
        <v>629296.46</v>
      </c>
      <c r="H119" s="339" t="s">
        <v>37</v>
      </c>
    </row>
    <row r="120" spans="1:8" ht="20.100000000000001" customHeight="1" x14ac:dyDescent="0.25">
      <c r="A120" s="290" t="s">
        <v>432</v>
      </c>
      <c r="B120" s="290" t="s">
        <v>433</v>
      </c>
      <c r="C120" s="291">
        <v>241365.42</v>
      </c>
      <c r="D120" s="338" t="s">
        <v>37</v>
      </c>
      <c r="E120" s="291">
        <v>0</v>
      </c>
      <c r="F120" s="291">
        <v>0</v>
      </c>
      <c r="G120" s="291">
        <v>241365.42</v>
      </c>
      <c r="H120" s="338" t="s">
        <v>37</v>
      </c>
    </row>
    <row r="121" spans="1:8" ht="20.100000000000001" customHeight="1" x14ac:dyDescent="0.25">
      <c r="A121" s="290" t="s">
        <v>434</v>
      </c>
      <c r="B121" s="290" t="s">
        <v>435</v>
      </c>
      <c r="C121" s="291">
        <v>193965.52</v>
      </c>
      <c r="D121" s="338" t="s">
        <v>37</v>
      </c>
      <c r="E121" s="291">
        <v>0</v>
      </c>
      <c r="F121" s="291">
        <v>0</v>
      </c>
      <c r="G121" s="291">
        <v>193965.52</v>
      </c>
      <c r="H121" s="338" t="s">
        <v>37</v>
      </c>
    </row>
    <row r="122" spans="1:8" ht="20.100000000000001" customHeight="1" x14ac:dyDescent="0.25">
      <c r="A122" s="290" t="s">
        <v>436</v>
      </c>
      <c r="B122" s="290" t="s">
        <v>435</v>
      </c>
      <c r="C122" s="291">
        <v>193965.52</v>
      </c>
      <c r="D122" s="338" t="s">
        <v>37</v>
      </c>
      <c r="E122" s="291">
        <v>0</v>
      </c>
      <c r="F122" s="291">
        <v>0</v>
      </c>
      <c r="G122" s="291">
        <v>193965.52</v>
      </c>
      <c r="H122" s="338" t="s">
        <v>37</v>
      </c>
    </row>
    <row r="123" spans="1:8" ht="20.100000000000001" customHeight="1" x14ac:dyDescent="0.25">
      <c r="A123" s="338" t="s">
        <v>37</v>
      </c>
    </row>
    <row r="124" spans="1:8" ht="20.100000000000001" customHeight="1" x14ac:dyDescent="0.25">
      <c r="A124" s="292" t="s">
        <v>437</v>
      </c>
      <c r="B124" s="292" t="s">
        <v>438</v>
      </c>
      <c r="C124" s="339" t="s">
        <v>37</v>
      </c>
      <c r="D124" s="304">
        <v>277110.28000000003</v>
      </c>
      <c r="E124" s="304">
        <v>0</v>
      </c>
      <c r="F124" s="304">
        <v>157324.12</v>
      </c>
      <c r="G124" s="339" t="s">
        <v>37</v>
      </c>
      <c r="H124" s="304">
        <v>434434.4</v>
      </c>
    </row>
    <row r="125" spans="1:8" ht="20.100000000000001" customHeight="1" x14ac:dyDescent="0.25">
      <c r="A125" s="338" t="s">
        <v>37</v>
      </c>
    </row>
    <row r="126" spans="1:8" ht="20.100000000000001" customHeight="1" x14ac:dyDescent="0.25">
      <c r="A126" s="292" t="s">
        <v>439</v>
      </c>
      <c r="B126" s="292" t="s">
        <v>440</v>
      </c>
      <c r="C126" s="304">
        <v>346017.2</v>
      </c>
      <c r="D126" s="339" t="s">
        <v>37</v>
      </c>
      <c r="E126" s="304">
        <v>0</v>
      </c>
      <c r="F126" s="304">
        <v>0</v>
      </c>
      <c r="G126" s="304">
        <v>346017.2</v>
      </c>
      <c r="H126" s="339" t="s">
        <v>37</v>
      </c>
    </row>
    <row r="127" spans="1:8" ht="20.100000000000001" customHeight="1" x14ac:dyDescent="0.25">
      <c r="A127" s="290" t="s">
        <v>441</v>
      </c>
      <c r="B127" s="290" t="s">
        <v>442</v>
      </c>
      <c r="C127" s="291">
        <v>9900</v>
      </c>
      <c r="D127" s="338" t="s">
        <v>37</v>
      </c>
      <c r="E127" s="291">
        <v>0</v>
      </c>
      <c r="F127" s="291">
        <v>0</v>
      </c>
      <c r="G127" s="291">
        <v>9900</v>
      </c>
      <c r="H127" s="338" t="s">
        <v>37</v>
      </c>
    </row>
    <row r="128" spans="1:8" ht="20.100000000000001" customHeight="1" x14ac:dyDescent="0.25">
      <c r="A128" s="290" t="s">
        <v>443</v>
      </c>
      <c r="B128" s="290" t="s">
        <v>444</v>
      </c>
      <c r="C128" s="291">
        <v>14915</v>
      </c>
      <c r="D128" s="338" t="s">
        <v>37</v>
      </c>
      <c r="E128" s="291">
        <v>0</v>
      </c>
      <c r="F128" s="291">
        <v>0</v>
      </c>
      <c r="G128" s="291">
        <v>14915</v>
      </c>
      <c r="H128" s="338" t="s">
        <v>37</v>
      </c>
    </row>
    <row r="129" spans="1:8" ht="20.100000000000001" customHeight="1" x14ac:dyDescent="0.25">
      <c r="A129" s="290" t="s">
        <v>445</v>
      </c>
      <c r="B129" s="290" t="s">
        <v>446</v>
      </c>
      <c r="C129" s="291">
        <v>144725.19</v>
      </c>
      <c r="D129" s="338" t="s">
        <v>37</v>
      </c>
      <c r="E129" s="291">
        <v>0</v>
      </c>
      <c r="F129" s="291">
        <v>0</v>
      </c>
      <c r="G129" s="291">
        <v>144725.19</v>
      </c>
      <c r="H129" s="338" t="s">
        <v>37</v>
      </c>
    </row>
    <row r="130" spans="1:8" ht="20.100000000000001" customHeight="1" x14ac:dyDescent="0.25">
      <c r="A130" s="290" t="s">
        <v>447</v>
      </c>
      <c r="B130" s="290" t="s">
        <v>448</v>
      </c>
      <c r="C130" s="291">
        <v>93440.02</v>
      </c>
      <c r="D130" s="338" t="s">
        <v>37</v>
      </c>
      <c r="E130" s="291">
        <v>0</v>
      </c>
      <c r="F130" s="291">
        <v>0</v>
      </c>
      <c r="G130" s="291">
        <v>93440.02</v>
      </c>
      <c r="H130" s="338" t="s">
        <v>37</v>
      </c>
    </row>
    <row r="131" spans="1:8" ht="20.100000000000001" customHeight="1" x14ac:dyDescent="0.25">
      <c r="A131" s="290" t="s">
        <v>449</v>
      </c>
      <c r="B131" s="290" t="s">
        <v>450</v>
      </c>
      <c r="C131" s="291">
        <v>16512.27</v>
      </c>
      <c r="D131" s="338" t="s">
        <v>37</v>
      </c>
      <c r="E131" s="291">
        <v>0</v>
      </c>
      <c r="F131" s="291">
        <v>0</v>
      </c>
      <c r="G131" s="291">
        <v>16512.27</v>
      </c>
      <c r="H131" s="338" t="s">
        <v>37</v>
      </c>
    </row>
    <row r="132" spans="1:8" ht="20.100000000000001" customHeight="1" x14ac:dyDescent="0.25">
      <c r="A132" s="290" t="s">
        <v>451</v>
      </c>
      <c r="B132" s="290" t="s">
        <v>452</v>
      </c>
      <c r="C132" s="291">
        <v>22340.13</v>
      </c>
      <c r="D132" s="338" t="s">
        <v>37</v>
      </c>
      <c r="E132" s="291">
        <v>0</v>
      </c>
      <c r="F132" s="291">
        <v>0</v>
      </c>
      <c r="G132" s="291">
        <v>22340.13</v>
      </c>
      <c r="H132" s="338" t="s">
        <v>37</v>
      </c>
    </row>
    <row r="133" spans="1:8" ht="20.100000000000001" customHeight="1" x14ac:dyDescent="0.25">
      <c r="A133" s="290" t="s">
        <v>453</v>
      </c>
      <c r="B133" s="290" t="s">
        <v>454</v>
      </c>
      <c r="C133" s="291">
        <v>21987.18</v>
      </c>
      <c r="D133" s="338" t="s">
        <v>37</v>
      </c>
      <c r="E133" s="291">
        <v>0</v>
      </c>
      <c r="F133" s="291">
        <v>0</v>
      </c>
      <c r="G133" s="291">
        <v>21987.18</v>
      </c>
      <c r="H133" s="338" t="s">
        <v>37</v>
      </c>
    </row>
    <row r="134" spans="1:8" ht="20.100000000000001" customHeight="1" x14ac:dyDescent="0.25">
      <c r="A134" s="290" t="s">
        <v>455</v>
      </c>
      <c r="B134" s="290" t="s">
        <v>456</v>
      </c>
      <c r="C134" s="291">
        <v>22197.41</v>
      </c>
      <c r="D134" s="338" t="s">
        <v>37</v>
      </c>
      <c r="E134" s="291">
        <v>0</v>
      </c>
      <c r="F134" s="291">
        <v>0</v>
      </c>
      <c r="G134" s="291">
        <v>22197.41</v>
      </c>
      <c r="H134" s="338" t="s">
        <v>37</v>
      </c>
    </row>
    <row r="135" spans="1:8" ht="20.100000000000001" customHeight="1" x14ac:dyDescent="0.25">
      <c r="A135" s="338" t="s">
        <v>37</v>
      </c>
    </row>
    <row r="136" spans="1:8" ht="20.100000000000001" customHeight="1" x14ac:dyDescent="0.25">
      <c r="A136" s="292" t="s">
        <v>457</v>
      </c>
      <c r="B136" s="292" t="s">
        <v>458</v>
      </c>
      <c r="C136" s="339" t="s">
        <v>37</v>
      </c>
      <c r="D136" s="304">
        <v>172461.45</v>
      </c>
      <c r="E136" s="304">
        <v>0</v>
      </c>
      <c r="F136" s="304">
        <v>34601.72</v>
      </c>
      <c r="G136" s="339" t="s">
        <v>37</v>
      </c>
      <c r="H136" s="304">
        <v>207063.17</v>
      </c>
    </row>
    <row r="137" spans="1:8" ht="20.100000000000001" customHeight="1" x14ac:dyDescent="0.25">
      <c r="A137" s="338" t="s">
        <v>37</v>
      </c>
    </row>
    <row r="138" spans="1:8" ht="20.100000000000001" customHeight="1" x14ac:dyDescent="0.25">
      <c r="A138" s="292" t="s">
        <v>459</v>
      </c>
      <c r="B138" s="292" t="s">
        <v>460</v>
      </c>
      <c r="C138" s="304">
        <v>87939.74</v>
      </c>
      <c r="D138" s="339" t="s">
        <v>37</v>
      </c>
      <c r="E138" s="304">
        <v>2054.14</v>
      </c>
      <c r="F138" s="304">
        <v>0</v>
      </c>
      <c r="G138" s="304">
        <v>89993.88</v>
      </c>
      <c r="H138" s="339" t="s">
        <v>37</v>
      </c>
    </row>
    <row r="139" spans="1:8" ht="20.100000000000001" customHeight="1" x14ac:dyDescent="0.25">
      <c r="A139" s="290" t="s">
        <v>461</v>
      </c>
      <c r="B139" s="290" t="s">
        <v>462</v>
      </c>
      <c r="C139" s="291">
        <v>15957.74</v>
      </c>
      <c r="D139" s="338" t="s">
        <v>37</v>
      </c>
      <c r="E139" s="291">
        <v>2054.14</v>
      </c>
      <c r="F139" s="291">
        <v>0</v>
      </c>
      <c r="G139" s="291">
        <v>18011.88</v>
      </c>
      <c r="H139" s="338" t="s">
        <v>37</v>
      </c>
    </row>
    <row r="140" spans="1:8" ht="20.100000000000001" customHeight="1" x14ac:dyDescent="0.25">
      <c r="A140" s="290" t="s">
        <v>463</v>
      </c>
      <c r="B140" s="290" t="s">
        <v>464</v>
      </c>
      <c r="C140" s="291">
        <v>71982</v>
      </c>
      <c r="D140" s="338" t="s">
        <v>37</v>
      </c>
      <c r="E140" s="291">
        <v>0</v>
      </c>
      <c r="F140" s="291">
        <v>0</v>
      </c>
      <c r="G140" s="291">
        <v>71982</v>
      </c>
      <c r="H140" s="338" t="s">
        <v>37</v>
      </c>
    </row>
    <row r="141" spans="1:8" ht="20.100000000000001" customHeight="1" x14ac:dyDescent="0.25">
      <c r="A141" s="338" t="s">
        <v>37</v>
      </c>
    </row>
    <row r="142" spans="1:8" ht="20.100000000000001" customHeight="1" x14ac:dyDescent="0.25">
      <c r="A142" s="292" t="s">
        <v>465</v>
      </c>
      <c r="B142" s="292" t="s">
        <v>466</v>
      </c>
      <c r="C142" s="304">
        <v>0</v>
      </c>
      <c r="D142" s="339" t="s">
        <v>37</v>
      </c>
      <c r="E142" s="304">
        <v>72163.520000000004</v>
      </c>
      <c r="F142" s="304">
        <v>72163.520000000004</v>
      </c>
      <c r="G142" s="304">
        <v>0</v>
      </c>
      <c r="H142" s="339" t="s">
        <v>37</v>
      </c>
    </row>
    <row r="143" spans="1:8" ht="20.100000000000001" customHeight="1" x14ac:dyDescent="0.25">
      <c r="A143" s="290" t="s">
        <v>467</v>
      </c>
      <c r="B143" s="290" t="s">
        <v>468</v>
      </c>
      <c r="C143" s="291">
        <v>0</v>
      </c>
      <c r="D143" s="338" t="s">
        <v>37</v>
      </c>
      <c r="E143" s="291">
        <v>72163.520000000004</v>
      </c>
      <c r="F143" s="291">
        <v>72163.520000000004</v>
      </c>
      <c r="G143" s="291">
        <v>0</v>
      </c>
      <c r="H143" s="338" t="s">
        <v>37</v>
      </c>
    </row>
    <row r="144" spans="1:8" ht="20.100000000000001" customHeight="1" x14ac:dyDescent="0.25">
      <c r="A144" s="338" t="s">
        <v>37</v>
      </c>
    </row>
    <row r="145" spans="1:8" ht="20.100000000000001" customHeight="1" x14ac:dyDescent="0.25">
      <c r="A145" s="292" t="s">
        <v>469</v>
      </c>
      <c r="B145" s="292" t="s">
        <v>470</v>
      </c>
      <c r="C145" s="304">
        <v>2000</v>
      </c>
      <c r="D145" s="339" t="s">
        <v>37</v>
      </c>
      <c r="E145" s="304">
        <v>0</v>
      </c>
      <c r="F145" s="304">
        <v>0</v>
      </c>
      <c r="G145" s="304">
        <v>2000</v>
      </c>
      <c r="H145" s="339" t="s">
        <v>37</v>
      </c>
    </row>
    <row r="146" spans="1:8" ht="20.100000000000001" customHeight="1" x14ac:dyDescent="0.25">
      <c r="A146" s="290" t="s">
        <v>471</v>
      </c>
      <c r="B146" s="290" t="s">
        <v>472</v>
      </c>
      <c r="C146" s="291">
        <v>2000</v>
      </c>
      <c r="D146" s="338" t="s">
        <v>37</v>
      </c>
      <c r="E146" s="291">
        <v>0</v>
      </c>
      <c r="F146" s="291">
        <v>0</v>
      </c>
      <c r="G146" s="291">
        <v>2000</v>
      </c>
      <c r="H146" s="338" t="s">
        <v>37</v>
      </c>
    </row>
    <row r="147" spans="1:8" ht="20.100000000000001" customHeight="1" x14ac:dyDescent="0.25">
      <c r="A147" s="338" t="s">
        <v>37</v>
      </c>
    </row>
    <row r="148" spans="1:8" ht="20.100000000000001" customHeight="1" x14ac:dyDescent="0.25">
      <c r="A148" s="292" t="s">
        <v>473</v>
      </c>
      <c r="B148" s="292" t="s">
        <v>474</v>
      </c>
      <c r="C148" s="339" t="s">
        <v>37</v>
      </c>
      <c r="D148" s="304">
        <v>1612400</v>
      </c>
      <c r="E148" s="304">
        <v>16153349.15</v>
      </c>
      <c r="F148" s="304">
        <v>14540949.15</v>
      </c>
      <c r="G148" s="339" t="s">
        <v>37</v>
      </c>
      <c r="H148" s="304">
        <v>0</v>
      </c>
    </row>
    <row r="149" spans="1:8" ht="20.100000000000001" customHeight="1" x14ac:dyDescent="0.25">
      <c r="A149" s="290" t="s">
        <v>475</v>
      </c>
      <c r="B149" s="290" t="s">
        <v>374</v>
      </c>
      <c r="C149" s="338" t="s">
        <v>37</v>
      </c>
      <c r="D149" s="291">
        <v>0</v>
      </c>
      <c r="E149" s="291">
        <v>178779.68</v>
      </c>
      <c r="F149" s="291">
        <v>178779.68</v>
      </c>
      <c r="G149" s="338" t="s">
        <v>37</v>
      </c>
      <c r="H149" s="291">
        <v>0</v>
      </c>
    </row>
    <row r="150" spans="1:8" ht="20.100000000000001" customHeight="1" x14ac:dyDescent="0.25">
      <c r="A150" s="290" t="s">
        <v>975</v>
      </c>
      <c r="B150" s="290" t="s">
        <v>976</v>
      </c>
      <c r="C150" s="338" t="s">
        <v>37</v>
      </c>
      <c r="D150" s="291">
        <v>0</v>
      </c>
      <c r="E150" s="291">
        <v>8307</v>
      </c>
      <c r="F150" s="291">
        <v>8307</v>
      </c>
      <c r="G150" s="338" t="s">
        <v>37</v>
      </c>
      <c r="H150" s="291">
        <v>0</v>
      </c>
    </row>
    <row r="151" spans="1:8" ht="20.100000000000001" customHeight="1" x14ac:dyDescent="0.25">
      <c r="A151" s="290" t="s">
        <v>476</v>
      </c>
      <c r="B151" s="290" t="s">
        <v>477</v>
      </c>
      <c r="C151" s="338" t="s">
        <v>37</v>
      </c>
      <c r="D151" s="291">
        <v>0</v>
      </c>
      <c r="E151" s="291">
        <v>40384.480000000003</v>
      </c>
      <c r="F151" s="291">
        <v>40384.480000000003</v>
      </c>
      <c r="G151" s="338" t="s">
        <v>37</v>
      </c>
      <c r="H151" s="291">
        <v>0</v>
      </c>
    </row>
    <row r="152" spans="1:8" ht="20.100000000000001" customHeight="1" x14ac:dyDescent="0.25">
      <c r="A152" s="290" t="s">
        <v>837</v>
      </c>
      <c r="B152" s="290" t="s">
        <v>838</v>
      </c>
      <c r="C152" s="338" t="s">
        <v>37</v>
      </c>
      <c r="D152" s="291">
        <v>0</v>
      </c>
      <c r="E152" s="291">
        <v>6380</v>
      </c>
      <c r="F152" s="291">
        <v>6380</v>
      </c>
      <c r="G152" s="338" t="s">
        <v>37</v>
      </c>
      <c r="H152" s="291">
        <v>0</v>
      </c>
    </row>
    <row r="153" spans="1:8" ht="20.100000000000001" customHeight="1" x14ac:dyDescent="0.25">
      <c r="A153" s="290" t="s">
        <v>879</v>
      </c>
      <c r="B153" s="290" t="s">
        <v>880</v>
      </c>
      <c r="C153" s="338" t="s">
        <v>37</v>
      </c>
      <c r="D153" s="291">
        <v>0</v>
      </c>
      <c r="E153" s="291">
        <v>22933.200000000001</v>
      </c>
      <c r="F153" s="291">
        <v>22933.200000000001</v>
      </c>
      <c r="G153" s="338" t="s">
        <v>37</v>
      </c>
      <c r="H153" s="291">
        <v>0</v>
      </c>
    </row>
    <row r="154" spans="1:8" ht="20.100000000000001" customHeight="1" x14ac:dyDescent="0.25">
      <c r="A154" s="290" t="s">
        <v>839</v>
      </c>
      <c r="B154" s="290" t="s">
        <v>840</v>
      </c>
      <c r="C154" s="338" t="s">
        <v>37</v>
      </c>
      <c r="D154" s="291">
        <v>0</v>
      </c>
      <c r="E154" s="291">
        <v>30450</v>
      </c>
      <c r="F154" s="291">
        <v>30450</v>
      </c>
      <c r="G154" s="338" t="s">
        <v>37</v>
      </c>
      <c r="H154" s="291">
        <v>0</v>
      </c>
    </row>
    <row r="155" spans="1:8" ht="20.100000000000001" customHeight="1" x14ac:dyDescent="0.25">
      <c r="A155" s="290" t="s">
        <v>478</v>
      </c>
      <c r="B155" s="290" t="s">
        <v>479</v>
      </c>
      <c r="C155" s="338" t="s">
        <v>37</v>
      </c>
      <c r="D155" s="291">
        <v>0</v>
      </c>
      <c r="E155" s="291">
        <v>69600</v>
      </c>
      <c r="F155" s="291">
        <v>69600</v>
      </c>
      <c r="G155" s="338" t="s">
        <v>37</v>
      </c>
      <c r="H155" s="291">
        <v>0</v>
      </c>
    </row>
    <row r="156" spans="1:8" ht="20.100000000000001" customHeight="1" x14ac:dyDescent="0.25">
      <c r="A156" s="290" t="s">
        <v>943</v>
      </c>
      <c r="B156" s="290" t="s">
        <v>944</v>
      </c>
      <c r="C156" s="338" t="s">
        <v>37</v>
      </c>
      <c r="D156" s="291">
        <v>0</v>
      </c>
      <c r="E156" s="291">
        <v>400</v>
      </c>
      <c r="F156" s="291">
        <v>400</v>
      </c>
      <c r="G156" s="338" t="s">
        <v>37</v>
      </c>
      <c r="H156" s="291">
        <v>0</v>
      </c>
    </row>
    <row r="157" spans="1:8" ht="20.100000000000001" customHeight="1" x14ac:dyDescent="0.25">
      <c r="A157" s="290" t="s">
        <v>480</v>
      </c>
      <c r="B157" s="290" t="s">
        <v>481</v>
      </c>
      <c r="C157" s="338" t="s">
        <v>37</v>
      </c>
      <c r="D157" s="291">
        <v>0</v>
      </c>
      <c r="E157" s="291">
        <v>325</v>
      </c>
      <c r="F157" s="291">
        <v>325</v>
      </c>
      <c r="G157" s="338" t="s">
        <v>37</v>
      </c>
      <c r="H157" s="291">
        <v>0</v>
      </c>
    </row>
    <row r="158" spans="1:8" ht="20.100000000000001" customHeight="1" x14ac:dyDescent="0.25">
      <c r="A158" s="290" t="s">
        <v>841</v>
      </c>
      <c r="B158" s="290" t="s">
        <v>842</v>
      </c>
      <c r="C158" s="338" t="s">
        <v>37</v>
      </c>
      <c r="D158" s="291">
        <v>0</v>
      </c>
      <c r="E158" s="291">
        <v>30853.15</v>
      </c>
      <c r="F158" s="291">
        <v>30853.15</v>
      </c>
      <c r="G158" s="338" t="s">
        <v>37</v>
      </c>
      <c r="H158" s="291">
        <v>0</v>
      </c>
    </row>
    <row r="159" spans="1:8" ht="20.100000000000001" customHeight="1" x14ac:dyDescent="0.25">
      <c r="A159" s="290" t="s">
        <v>963</v>
      </c>
      <c r="B159" s="290" t="s">
        <v>964</v>
      </c>
      <c r="C159" s="338" t="s">
        <v>37</v>
      </c>
      <c r="D159" s="291">
        <v>0</v>
      </c>
      <c r="E159" s="291">
        <v>5396.37</v>
      </c>
      <c r="F159" s="291">
        <v>5396.37</v>
      </c>
      <c r="G159" s="338" t="s">
        <v>37</v>
      </c>
      <c r="H159" s="291">
        <v>0</v>
      </c>
    </row>
    <row r="160" spans="1:8" ht="20.100000000000001" customHeight="1" x14ac:dyDescent="0.25">
      <c r="A160" s="290" t="s">
        <v>843</v>
      </c>
      <c r="B160" s="290" t="s">
        <v>844</v>
      </c>
      <c r="C160" s="338" t="s">
        <v>37</v>
      </c>
      <c r="D160" s="291">
        <v>0</v>
      </c>
      <c r="E160" s="291">
        <v>25456.78</v>
      </c>
      <c r="F160" s="291">
        <v>25456.78</v>
      </c>
      <c r="G160" s="338" t="s">
        <v>37</v>
      </c>
      <c r="H160" s="291">
        <v>0</v>
      </c>
    </row>
    <row r="161" spans="1:8" ht="20.100000000000001" customHeight="1" x14ac:dyDescent="0.25">
      <c r="A161" s="290" t="s">
        <v>482</v>
      </c>
      <c r="B161" s="290" t="s">
        <v>483</v>
      </c>
      <c r="C161" s="338" t="s">
        <v>37</v>
      </c>
      <c r="D161" s="291">
        <v>0</v>
      </c>
      <c r="E161" s="291">
        <v>2152480.0699999998</v>
      </c>
      <c r="F161" s="291">
        <v>2152480.0699999998</v>
      </c>
      <c r="G161" s="338" t="s">
        <v>37</v>
      </c>
      <c r="H161" s="291">
        <v>0</v>
      </c>
    </row>
    <row r="162" spans="1:8" ht="20.100000000000001" customHeight="1" x14ac:dyDescent="0.25">
      <c r="A162" s="290" t="s">
        <v>484</v>
      </c>
      <c r="B162" s="290" t="s">
        <v>485</v>
      </c>
      <c r="C162" s="338" t="s">
        <v>37</v>
      </c>
      <c r="D162" s="291">
        <v>0</v>
      </c>
      <c r="E162" s="291">
        <v>2712.65</v>
      </c>
      <c r="F162" s="291">
        <v>2712.65</v>
      </c>
      <c r="G162" s="338" t="s">
        <v>37</v>
      </c>
      <c r="H162" s="291">
        <v>0</v>
      </c>
    </row>
    <row r="163" spans="1:8" ht="20.100000000000001" customHeight="1" x14ac:dyDescent="0.25">
      <c r="A163" s="290" t="s">
        <v>881</v>
      </c>
      <c r="B163" s="290" t="s">
        <v>882</v>
      </c>
      <c r="C163" s="338" t="s">
        <v>37</v>
      </c>
      <c r="D163" s="291">
        <v>0</v>
      </c>
      <c r="E163" s="291">
        <v>5208.3999999999996</v>
      </c>
      <c r="F163" s="291">
        <v>5208.3999999999996</v>
      </c>
      <c r="G163" s="338" t="s">
        <v>37</v>
      </c>
      <c r="H163" s="291">
        <v>0</v>
      </c>
    </row>
    <row r="164" spans="1:8" ht="20.100000000000001" customHeight="1" x14ac:dyDescent="0.25">
      <c r="A164" s="290" t="s">
        <v>486</v>
      </c>
      <c r="B164" s="290" t="s">
        <v>487</v>
      </c>
      <c r="C164" s="338" t="s">
        <v>37</v>
      </c>
      <c r="D164" s="291">
        <v>0</v>
      </c>
      <c r="E164" s="291">
        <v>3713.3</v>
      </c>
      <c r="F164" s="291">
        <v>3713.3</v>
      </c>
      <c r="G164" s="338" t="s">
        <v>37</v>
      </c>
      <c r="H164" s="291">
        <v>0</v>
      </c>
    </row>
    <row r="165" spans="1:8" ht="20.100000000000001" customHeight="1" x14ac:dyDescent="0.25">
      <c r="A165" s="290" t="s">
        <v>924</v>
      </c>
      <c r="B165" s="290" t="s">
        <v>925</v>
      </c>
      <c r="C165" s="338" t="s">
        <v>37</v>
      </c>
      <c r="D165" s="291">
        <v>0</v>
      </c>
      <c r="E165" s="291">
        <v>3858</v>
      </c>
      <c r="F165" s="291">
        <v>3858</v>
      </c>
      <c r="G165" s="338" t="s">
        <v>37</v>
      </c>
      <c r="H165" s="291">
        <v>0</v>
      </c>
    </row>
    <row r="166" spans="1:8" ht="20.100000000000001" customHeight="1" x14ac:dyDescent="0.25">
      <c r="A166" s="290" t="s">
        <v>488</v>
      </c>
      <c r="B166" s="290" t="s">
        <v>489</v>
      </c>
      <c r="C166" s="338" t="s">
        <v>37</v>
      </c>
      <c r="D166" s="291">
        <v>0</v>
      </c>
      <c r="E166" s="291">
        <v>2136987.7200000002</v>
      </c>
      <c r="F166" s="291">
        <v>2136987.7200000002</v>
      </c>
      <c r="G166" s="338" t="s">
        <v>37</v>
      </c>
      <c r="H166" s="291">
        <v>0</v>
      </c>
    </row>
    <row r="167" spans="1:8" ht="20.100000000000001" customHeight="1" x14ac:dyDescent="0.25">
      <c r="A167" s="290" t="s">
        <v>490</v>
      </c>
      <c r="B167" s="290" t="s">
        <v>491</v>
      </c>
      <c r="C167" s="338" t="s">
        <v>37</v>
      </c>
      <c r="D167" s="291">
        <v>0</v>
      </c>
      <c r="E167" s="291">
        <v>610665.89</v>
      </c>
      <c r="F167" s="291">
        <v>610665.89</v>
      </c>
      <c r="G167" s="338" t="s">
        <v>37</v>
      </c>
      <c r="H167" s="291">
        <v>0</v>
      </c>
    </row>
    <row r="168" spans="1:8" ht="20.100000000000001" customHeight="1" x14ac:dyDescent="0.25">
      <c r="A168" s="290" t="s">
        <v>492</v>
      </c>
      <c r="B168" s="290" t="s">
        <v>493</v>
      </c>
      <c r="C168" s="338" t="s">
        <v>37</v>
      </c>
      <c r="D168" s="291">
        <v>0</v>
      </c>
      <c r="E168" s="291">
        <v>55000</v>
      </c>
      <c r="F168" s="291">
        <v>55000</v>
      </c>
      <c r="G168" s="338" t="s">
        <v>37</v>
      </c>
      <c r="H168" s="291">
        <v>0</v>
      </c>
    </row>
    <row r="169" spans="1:8" ht="20.100000000000001" customHeight="1" x14ac:dyDescent="0.25">
      <c r="A169" s="290" t="s">
        <v>494</v>
      </c>
      <c r="B169" s="290" t="s">
        <v>495</v>
      </c>
      <c r="C169" s="338" t="s">
        <v>37</v>
      </c>
      <c r="D169" s="291">
        <v>0</v>
      </c>
      <c r="E169" s="291">
        <v>30620.69</v>
      </c>
      <c r="F169" s="291">
        <v>30620.69</v>
      </c>
      <c r="G169" s="338" t="s">
        <v>37</v>
      </c>
      <c r="H169" s="291">
        <v>0</v>
      </c>
    </row>
    <row r="170" spans="1:8" ht="20.100000000000001" customHeight="1" x14ac:dyDescent="0.25">
      <c r="A170" s="290" t="s">
        <v>926</v>
      </c>
      <c r="B170" s="290" t="s">
        <v>927</v>
      </c>
      <c r="C170" s="338" t="s">
        <v>37</v>
      </c>
      <c r="D170" s="291">
        <v>0</v>
      </c>
      <c r="E170" s="291">
        <v>8845.2000000000007</v>
      </c>
      <c r="F170" s="291">
        <v>8845.2000000000007</v>
      </c>
      <c r="G170" s="338" t="s">
        <v>37</v>
      </c>
      <c r="H170" s="291">
        <v>0</v>
      </c>
    </row>
    <row r="171" spans="1:8" ht="20.100000000000001" customHeight="1" x14ac:dyDescent="0.25">
      <c r="A171" s="290" t="s">
        <v>977</v>
      </c>
      <c r="B171" s="290" t="s">
        <v>978</v>
      </c>
      <c r="C171" s="338" t="s">
        <v>37</v>
      </c>
      <c r="D171" s="291">
        <v>0</v>
      </c>
      <c r="E171" s="291">
        <v>1740</v>
      </c>
      <c r="F171" s="291">
        <v>1740</v>
      </c>
      <c r="G171" s="338" t="s">
        <v>37</v>
      </c>
      <c r="H171" s="291">
        <v>0</v>
      </c>
    </row>
    <row r="172" spans="1:8" ht="20.100000000000001" customHeight="1" x14ac:dyDescent="0.25">
      <c r="A172" s="290" t="s">
        <v>496</v>
      </c>
      <c r="B172" s="290" t="s">
        <v>497</v>
      </c>
      <c r="C172" s="338" t="s">
        <v>37</v>
      </c>
      <c r="D172" s="291">
        <v>0</v>
      </c>
      <c r="E172" s="291">
        <v>514460</v>
      </c>
      <c r="F172" s="291">
        <v>514460</v>
      </c>
      <c r="G172" s="338" t="s">
        <v>37</v>
      </c>
      <c r="H172" s="291">
        <v>0</v>
      </c>
    </row>
    <row r="173" spans="1:8" ht="20.100000000000001" customHeight="1" x14ac:dyDescent="0.25">
      <c r="A173" s="290" t="s">
        <v>945</v>
      </c>
      <c r="B173" s="290" t="s">
        <v>946</v>
      </c>
      <c r="C173" s="338" t="s">
        <v>37</v>
      </c>
      <c r="D173" s="291">
        <v>0</v>
      </c>
      <c r="E173" s="291">
        <v>692343.93</v>
      </c>
      <c r="F173" s="291">
        <v>692343.93</v>
      </c>
      <c r="G173" s="338" t="s">
        <v>37</v>
      </c>
      <c r="H173" s="291">
        <v>0</v>
      </c>
    </row>
    <row r="174" spans="1:8" ht="20.100000000000001" customHeight="1" x14ac:dyDescent="0.25">
      <c r="A174" s="290" t="s">
        <v>947</v>
      </c>
      <c r="B174" s="290" t="s">
        <v>948</v>
      </c>
      <c r="C174" s="338" t="s">
        <v>37</v>
      </c>
      <c r="D174" s="291">
        <v>0</v>
      </c>
      <c r="E174" s="291">
        <v>3012</v>
      </c>
      <c r="F174" s="291">
        <v>3012</v>
      </c>
      <c r="G174" s="338" t="s">
        <v>37</v>
      </c>
      <c r="H174" s="291">
        <v>0</v>
      </c>
    </row>
    <row r="175" spans="1:8" ht="20.100000000000001" customHeight="1" x14ac:dyDescent="0.25">
      <c r="A175" s="290" t="s">
        <v>955</v>
      </c>
      <c r="B175" s="290" t="s">
        <v>956</v>
      </c>
      <c r="C175" s="338" t="s">
        <v>37</v>
      </c>
      <c r="D175" s="291">
        <v>0</v>
      </c>
      <c r="E175" s="291">
        <v>689331.93</v>
      </c>
      <c r="F175" s="291">
        <v>689331.93</v>
      </c>
      <c r="G175" s="338" t="s">
        <v>37</v>
      </c>
      <c r="H175" s="291">
        <v>0</v>
      </c>
    </row>
    <row r="176" spans="1:8" ht="20.100000000000001" customHeight="1" x14ac:dyDescent="0.25">
      <c r="A176" s="290" t="s">
        <v>498</v>
      </c>
      <c r="B176" s="290" t="s">
        <v>378</v>
      </c>
      <c r="C176" s="338" t="s">
        <v>37</v>
      </c>
      <c r="D176" s="291">
        <v>0</v>
      </c>
      <c r="E176" s="291">
        <v>23162</v>
      </c>
      <c r="F176" s="291">
        <v>23162</v>
      </c>
      <c r="G176" s="338" t="s">
        <v>37</v>
      </c>
      <c r="H176" s="291">
        <v>0</v>
      </c>
    </row>
    <row r="177" spans="1:8" ht="20.100000000000001" customHeight="1" x14ac:dyDescent="0.25">
      <c r="A177" s="290" t="s">
        <v>499</v>
      </c>
      <c r="B177" s="290" t="s">
        <v>500</v>
      </c>
      <c r="C177" s="338" t="s">
        <v>37</v>
      </c>
      <c r="D177" s="291">
        <v>0</v>
      </c>
      <c r="E177" s="291">
        <v>5673</v>
      </c>
      <c r="F177" s="291">
        <v>5673</v>
      </c>
      <c r="G177" s="338" t="s">
        <v>37</v>
      </c>
      <c r="H177" s="291">
        <v>0</v>
      </c>
    </row>
    <row r="178" spans="1:8" ht="20.100000000000001" customHeight="1" x14ac:dyDescent="0.25">
      <c r="A178" s="290" t="s">
        <v>883</v>
      </c>
      <c r="B178" s="290" t="s">
        <v>884</v>
      </c>
      <c r="C178" s="338" t="s">
        <v>37</v>
      </c>
      <c r="D178" s="291">
        <v>0</v>
      </c>
      <c r="E178" s="291">
        <v>17400</v>
      </c>
      <c r="F178" s="291">
        <v>17400</v>
      </c>
      <c r="G178" s="338" t="s">
        <v>37</v>
      </c>
      <c r="H178" s="291">
        <v>0</v>
      </c>
    </row>
    <row r="179" spans="1:8" ht="20.100000000000001" customHeight="1" x14ac:dyDescent="0.25">
      <c r="A179" s="290" t="s">
        <v>501</v>
      </c>
      <c r="B179" s="290" t="s">
        <v>337</v>
      </c>
      <c r="C179" s="338" t="s">
        <v>37</v>
      </c>
      <c r="D179" s="291">
        <v>0</v>
      </c>
      <c r="E179" s="291">
        <v>89</v>
      </c>
      <c r="F179" s="291">
        <v>89</v>
      </c>
      <c r="G179" s="338" t="s">
        <v>37</v>
      </c>
      <c r="H179" s="291">
        <v>0</v>
      </c>
    </row>
    <row r="180" spans="1:8" ht="20.100000000000001" customHeight="1" x14ac:dyDescent="0.25">
      <c r="A180" s="290" t="s">
        <v>502</v>
      </c>
      <c r="B180" s="290" t="s">
        <v>503</v>
      </c>
      <c r="C180" s="338" t="s">
        <v>37</v>
      </c>
      <c r="D180" s="291">
        <v>0</v>
      </c>
      <c r="E180" s="291">
        <v>4881411.25</v>
      </c>
      <c r="F180" s="291">
        <v>4881411.25</v>
      </c>
      <c r="G180" s="338" t="s">
        <v>37</v>
      </c>
      <c r="H180" s="291">
        <v>0</v>
      </c>
    </row>
    <row r="181" spans="1:8" ht="20.100000000000001" customHeight="1" x14ac:dyDescent="0.25">
      <c r="A181" s="290" t="s">
        <v>885</v>
      </c>
      <c r="B181" s="290" t="s">
        <v>886</v>
      </c>
      <c r="C181" s="338" t="s">
        <v>37</v>
      </c>
      <c r="D181" s="291">
        <v>0</v>
      </c>
      <c r="E181" s="291">
        <v>358546</v>
      </c>
      <c r="F181" s="291">
        <v>358546</v>
      </c>
      <c r="G181" s="338" t="s">
        <v>37</v>
      </c>
      <c r="H181" s="291">
        <v>0</v>
      </c>
    </row>
    <row r="182" spans="1:8" ht="20.100000000000001" customHeight="1" x14ac:dyDescent="0.25">
      <c r="A182" s="290" t="s">
        <v>845</v>
      </c>
      <c r="B182" s="290" t="s">
        <v>846</v>
      </c>
      <c r="C182" s="338" t="s">
        <v>37</v>
      </c>
      <c r="D182" s="291">
        <v>0</v>
      </c>
      <c r="E182" s="291">
        <v>45205.2</v>
      </c>
      <c r="F182" s="291">
        <v>45205.2</v>
      </c>
      <c r="G182" s="338" t="s">
        <v>37</v>
      </c>
      <c r="H182" s="291">
        <v>0</v>
      </c>
    </row>
    <row r="183" spans="1:8" ht="20.100000000000001" customHeight="1" x14ac:dyDescent="0.25">
      <c r="A183" s="290" t="s">
        <v>979</v>
      </c>
      <c r="B183" s="290" t="s">
        <v>980</v>
      </c>
      <c r="C183" s="338" t="s">
        <v>37</v>
      </c>
      <c r="D183" s="291">
        <v>0</v>
      </c>
      <c r="E183" s="291">
        <v>121800</v>
      </c>
      <c r="F183" s="291">
        <v>121800</v>
      </c>
      <c r="G183" s="338" t="s">
        <v>37</v>
      </c>
      <c r="H183" s="291">
        <v>0</v>
      </c>
    </row>
    <row r="184" spans="1:8" ht="20.100000000000001" customHeight="1" x14ac:dyDescent="0.25">
      <c r="A184" s="290" t="s">
        <v>504</v>
      </c>
      <c r="B184" s="290" t="s">
        <v>505</v>
      </c>
      <c r="C184" s="338" t="s">
        <v>37</v>
      </c>
      <c r="D184" s="291">
        <v>0</v>
      </c>
      <c r="E184" s="291">
        <v>3797555.12</v>
      </c>
      <c r="F184" s="291">
        <v>3797555.12</v>
      </c>
      <c r="G184" s="338" t="s">
        <v>37</v>
      </c>
      <c r="H184" s="291">
        <v>0</v>
      </c>
    </row>
    <row r="185" spans="1:8" ht="20.100000000000001" customHeight="1" x14ac:dyDescent="0.25">
      <c r="A185" s="290" t="s">
        <v>928</v>
      </c>
      <c r="B185" s="290" t="s">
        <v>929</v>
      </c>
      <c r="C185" s="338" t="s">
        <v>37</v>
      </c>
      <c r="D185" s="291">
        <v>0</v>
      </c>
      <c r="E185" s="291">
        <v>550648.13</v>
      </c>
      <c r="F185" s="291">
        <v>550648.13</v>
      </c>
      <c r="G185" s="338" t="s">
        <v>37</v>
      </c>
      <c r="H185" s="291">
        <v>0</v>
      </c>
    </row>
    <row r="186" spans="1:8" ht="20.100000000000001" customHeight="1" x14ac:dyDescent="0.25">
      <c r="A186" s="290" t="s">
        <v>981</v>
      </c>
      <c r="B186" s="290" t="s">
        <v>982</v>
      </c>
      <c r="C186" s="338" t="s">
        <v>37</v>
      </c>
      <c r="D186" s="291">
        <v>0</v>
      </c>
      <c r="E186" s="291">
        <v>7226.8</v>
      </c>
      <c r="F186" s="291">
        <v>7226.8</v>
      </c>
      <c r="G186" s="338" t="s">
        <v>37</v>
      </c>
      <c r="H186" s="291">
        <v>0</v>
      </c>
    </row>
    <row r="187" spans="1:8" ht="20.100000000000001" customHeight="1" x14ac:dyDescent="0.25">
      <c r="A187" s="290" t="s">
        <v>983</v>
      </c>
      <c r="B187" s="290" t="s">
        <v>984</v>
      </c>
      <c r="C187" s="338" t="s">
        <v>37</v>
      </c>
      <c r="D187" s="291">
        <v>0</v>
      </c>
      <c r="E187" s="291">
        <v>430</v>
      </c>
      <c r="F187" s="291">
        <v>430</v>
      </c>
      <c r="G187" s="338" t="s">
        <v>37</v>
      </c>
      <c r="H187" s="291">
        <v>0</v>
      </c>
    </row>
    <row r="188" spans="1:8" ht="20.100000000000001" customHeight="1" x14ac:dyDescent="0.25">
      <c r="A188" s="290" t="s">
        <v>957</v>
      </c>
      <c r="B188" s="290" t="s">
        <v>552</v>
      </c>
      <c r="C188" s="338" t="s">
        <v>37</v>
      </c>
      <c r="D188" s="291">
        <v>0</v>
      </c>
      <c r="E188" s="291">
        <v>4275.58</v>
      </c>
      <c r="F188" s="291">
        <v>4275.58</v>
      </c>
      <c r="G188" s="338" t="s">
        <v>37</v>
      </c>
      <c r="H188" s="291">
        <v>0</v>
      </c>
    </row>
    <row r="189" spans="1:8" ht="20.100000000000001" customHeight="1" x14ac:dyDescent="0.25">
      <c r="A189" s="290" t="s">
        <v>958</v>
      </c>
      <c r="B189" s="290" t="s">
        <v>959</v>
      </c>
      <c r="C189" s="338" t="s">
        <v>37</v>
      </c>
      <c r="D189" s="291">
        <v>0</v>
      </c>
      <c r="E189" s="291">
        <v>4275.58</v>
      </c>
      <c r="F189" s="291">
        <v>4275.58</v>
      </c>
      <c r="G189" s="338" t="s">
        <v>37</v>
      </c>
      <c r="H189" s="291">
        <v>0</v>
      </c>
    </row>
    <row r="190" spans="1:8" ht="20.100000000000001" customHeight="1" x14ac:dyDescent="0.25">
      <c r="A190" s="290" t="s">
        <v>506</v>
      </c>
      <c r="B190" s="290" t="s">
        <v>507</v>
      </c>
      <c r="C190" s="338" t="s">
        <v>37</v>
      </c>
      <c r="D190" s="291">
        <v>0</v>
      </c>
      <c r="E190" s="291">
        <v>10972.44</v>
      </c>
      <c r="F190" s="291">
        <v>10972.44</v>
      </c>
      <c r="G190" s="338" t="s">
        <v>37</v>
      </c>
      <c r="H190" s="291">
        <v>0</v>
      </c>
    </row>
    <row r="191" spans="1:8" ht="20.100000000000001" customHeight="1" x14ac:dyDescent="0.25">
      <c r="A191" s="290" t="s">
        <v>508</v>
      </c>
      <c r="B191" s="290" t="s">
        <v>509</v>
      </c>
      <c r="C191" s="338" t="s">
        <v>37</v>
      </c>
      <c r="D191" s="291">
        <v>0</v>
      </c>
      <c r="E191" s="291">
        <v>619.44000000000005</v>
      </c>
      <c r="F191" s="291">
        <v>619.44000000000005</v>
      </c>
      <c r="G191" s="338" t="s">
        <v>37</v>
      </c>
      <c r="H191" s="291">
        <v>0</v>
      </c>
    </row>
    <row r="192" spans="1:8" ht="20.100000000000001" customHeight="1" x14ac:dyDescent="0.25">
      <c r="A192" s="290" t="s">
        <v>510</v>
      </c>
      <c r="B192" s="290" t="s">
        <v>511</v>
      </c>
      <c r="C192" s="338" t="s">
        <v>37</v>
      </c>
      <c r="D192" s="291">
        <v>0</v>
      </c>
      <c r="E192" s="291">
        <v>10353</v>
      </c>
      <c r="F192" s="291">
        <v>10353</v>
      </c>
      <c r="G192" s="338" t="s">
        <v>37</v>
      </c>
      <c r="H192" s="291">
        <v>0</v>
      </c>
    </row>
    <row r="193" spans="1:8" ht="20.100000000000001" customHeight="1" x14ac:dyDescent="0.25">
      <c r="A193" s="290" t="s">
        <v>512</v>
      </c>
      <c r="B193" s="290" t="s">
        <v>513</v>
      </c>
      <c r="C193" s="338" t="s">
        <v>37</v>
      </c>
      <c r="D193" s="291">
        <v>0</v>
      </c>
      <c r="E193" s="291">
        <v>1177369.08</v>
      </c>
      <c r="F193" s="291">
        <v>1177369.08</v>
      </c>
      <c r="G193" s="338" t="s">
        <v>37</v>
      </c>
      <c r="H193" s="291">
        <v>0</v>
      </c>
    </row>
    <row r="194" spans="1:8" ht="20.100000000000001" customHeight="1" x14ac:dyDescent="0.25">
      <c r="A194" s="290" t="s">
        <v>847</v>
      </c>
      <c r="B194" s="290" t="s">
        <v>848</v>
      </c>
      <c r="C194" s="338" t="s">
        <v>37</v>
      </c>
      <c r="D194" s="291">
        <v>0</v>
      </c>
      <c r="E194" s="291">
        <v>511170.51</v>
      </c>
      <c r="F194" s="291">
        <v>511170.51</v>
      </c>
      <c r="G194" s="338" t="s">
        <v>37</v>
      </c>
      <c r="H194" s="291">
        <v>0</v>
      </c>
    </row>
    <row r="195" spans="1:8" ht="20.100000000000001" customHeight="1" x14ac:dyDescent="0.25">
      <c r="A195" s="290" t="s">
        <v>849</v>
      </c>
      <c r="B195" s="290" t="s">
        <v>850</v>
      </c>
      <c r="C195" s="338" t="s">
        <v>37</v>
      </c>
      <c r="D195" s="291">
        <v>0</v>
      </c>
      <c r="E195" s="291">
        <v>17798.240000000002</v>
      </c>
      <c r="F195" s="291">
        <v>17798.240000000002</v>
      </c>
      <c r="G195" s="338" t="s">
        <v>37</v>
      </c>
      <c r="H195" s="291">
        <v>0</v>
      </c>
    </row>
    <row r="196" spans="1:8" ht="20.100000000000001" customHeight="1" x14ac:dyDescent="0.25">
      <c r="A196" s="290" t="s">
        <v>514</v>
      </c>
      <c r="B196" s="290" t="s">
        <v>515</v>
      </c>
      <c r="C196" s="338" t="s">
        <v>37</v>
      </c>
      <c r="D196" s="291">
        <v>0</v>
      </c>
      <c r="E196" s="291">
        <v>14571.66</v>
      </c>
      <c r="F196" s="291">
        <v>14571.66</v>
      </c>
      <c r="G196" s="338" t="s">
        <v>37</v>
      </c>
      <c r="H196" s="291">
        <v>0</v>
      </c>
    </row>
    <row r="197" spans="1:8" ht="20.100000000000001" customHeight="1" x14ac:dyDescent="0.25">
      <c r="A197" s="290" t="s">
        <v>516</v>
      </c>
      <c r="B197" s="290" t="s">
        <v>517</v>
      </c>
      <c r="C197" s="338" t="s">
        <v>37</v>
      </c>
      <c r="D197" s="291">
        <v>0</v>
      </c>
      <c r="E197" s="291">
        <v>633828.67000000004</v>
      </c>
      <c r="F197" s="291">
        <v>633828.67000000004</v>
      </c>
      <c r="G197" s="338" t="s">
        <v>37</v>
      </c>
      <c r="H197" s="291">
        <v>0</v>
      </c>
    </row>
    <row r="198" spans="1:8" ht="20.100000000000001" customHeight="1" x14ac:dyDescent="0.25">
      <c r="A198" s="290" t="s">
        <v>518</v>
      </c>
      <c r="B198" s="290" t="s">
        <v>519</v>
      </c>
      <c r="C198" s="338" t="s">
        <v>37</v>
      </c>
      <c r="D198" s="291">
        <v>0</v>
      </c>
      <c r="E198" s="291">
        <v>229178.6</v>
      </c>
      <c r="F198" s="291">
        <v>229178.6</v>
      </c>
      <c r="G198" s="338" t="s">
        <v>37</v>
      </c>
      <c r="H198" s="291">
        <v>0</v>
      </c>
    </row>
    <row r="199" spans="1:8" ht="20.100000000000001" customHeight="1" x14ac:dyDescent="0.25">
      <c r="A199" s="290" t="s">
        <v>851</v>
      </c>
      <c r="B199" s="290" t="s">
        <v>852</v>
      </c>
      <c r="C199" s="338" t="s">
        <v>37</v>
      </c>
      <c r="D199" s="291">
        <v>0</v>
      </c>
      <c r="E199" s="291">
        <v>15080</v>
      </c>
      <c r="F199" s="291">
        <v>15080</v>
      </c>
      <c r="G199" s="338" t="s">
        <v>37</v>
      </c>
      <c r="H199" s="291">
        <v>0</v>
      </c>
    </row>
    <row r="200" spans="1:8" ht="20.100000000000001" customHeight="1" x14ac:dyDescent="0.25">
      <c r="A200" s="290" t="s">
        <v>985</v>
      </c>
      <c r="B200" s="290" t="s">
        <v>986</v>
      </c>
      <c r="C200" s="338" t="s">
        <v>37</v>
      </c>
      <c r="D200" s="291">
        <v>0</v>
      </c>
      <c r="E200" s="291">
        <v>1340</v>
      </c>
      <c r="F200" s="291">
        <v>1340</v>
      </c>
      <c r="G200" s="338" t="s">
        <v>37</v>
      </c>
      <c r="H200" s="291">
        <v>0</v>
      </c>
    </row>
    <row r="201" spans="1:8" ht="20.100000000000001" customHeight="1" x14ac:dyDescent="0.25">
      <c r="A201" s="290" t="s">
        <v>520</v>
      </c>
      <c r="B201" s="290" t="s">
        <v>521</v>
      </c>
      <c r="C201" s="338" t="s">
        <v>37</v>
      </c>
      <c r="D201" s="291">
        <v>0</v>
      </c>
      <c r="E201" s="291">
        <v>211258.6</v>
      </c>
      <c r="F201" s="291">
        <v>211258.6</v>
      </c>
      <c r="G201" s="338" t="s">
        <v>37</v>
      </c>
      <c r="H201" s="291">
        <v>0</v>
      </c>
    </row>
    <row r="202" spans="1:8" ht="20.100000000000001" customHeight="1" x14ac:dyDescent="0.25">
      <c r="A202" s="290" t="s">
        <v>522</v>
      </c>
      <c r="B202" s="290" t="s">
        <v>523</v>
      </c>
      <c r="C202" s="338" t="s">
        <v>37</v>
      </c>
      <c r="D202" s="291">
        <v>0</v>
      </c>
      <c r="E202" s="291">
        <v>1500</v>
      </c>
      <c r="F202" s="291">
        <v>1500</v>
      </c>
      <c r="G202" s="338" t="s">
        <v>37</v>
      </c>
      <c r="H202" s="291">
        <v>0</v>
      </c>
    </row>
    <row r="203" spans="1:8" ht="20.100000000000001" customHeight="1" x14ac:dyDescent="0.25">
      <c r="A203" s="290" t="s">
        <v>524</v>
      </c>
      <c r="B203" s="290" t="s">
        <v>525</v>
      </c>
      <c r="C203" s="338" t="s">
        <v>37</v>
      </c>
      <c r="D203" s="291">
        <v>643800</v>
      </c>
      <c r="E203" s="291">
        <v>881630.34</v>
      </c>
      <c r="F203" s="291">
        <v>237830.34</v>
      </c>
      <c r="G203" s="338" t="s">
        <v>37</v>
      </c>
      <c r="H203" s="291">
        <v>0</v>
      </c>
    </row>
    <row r="204" spans="1:8" ht="20.100000000000001" customHeight="1" x14ac:dyDescent="0.25">
      <c r="A204" s="290" t="s">
        <v>526</v>
      </c>
      <c r="B204" s="290" t="s">
        <v>527</v>
      </c>
      <c r="C204" s="338" t="s">
        <v>37</v>
      </c>
      <c r="D204" s="291">
        <v>0</v>
      </c>
      <c r="E204" s="291">
        <v>3276.3</v>
      </c>
      <c r="F204" s="291">
        <v>3276.3</v>
      </c>
      <c r="G204" s="338" t="s">
        <v>37</v>
      </c>
      <c r="H204" s="291">
        <v>0</v>
      </c>
    </row>
    <row r="205" spans="1:8" ht="20.100000000000001" customHeight="1" x14ac:dyDescent="0.25">
      <c r="A205" s="290" t="s">
        <v>906</v>
      </c>
      <c r="B205" s="290" t="s">
        <v>907</v>
      </c>
      <c r="C205" s="338" t="s">
        <v>37</v>
      </c>
      <c r="D205" s="291">
        <v>0</v>
      </c>
      <c r="E205" s="291">
        <v>14343.75</v>
      </c>
      <c r="F205" s="291">
        <v>14343.75</v>
      </c>
      <c r="G205" s="338" t="s">
        <v>37</v>
      </c>
      <c r="H205" s="291">
        <v>0</v>
      </c>
    </row>
    <row r="206" spans="1:8" ht="20.100000000000001" customHeight="1" x14ac:dyDescent="0.25">
      <c r="A206" s="290" t="s">
        <v>853</v>
      </c>
      <c r="B206" s="290" t="s">
        <v>854</v>
      </c>
      <c r="C206" s="338" t="s">
        <v>37</v>
      </c>
      <c r="D206" s="291">
        <v>643800</v>
      </c>
      <c r="E206" s="291">
        <v>794548.65</v>
      </c>
      <c r="F206" s="291">
        <v>150748.65</v>
      </c>
      <c r="G206" s="338" t="s">
        <v>37</v>
      </c>
      <c r="H206" s="291">
        <v>0</v>
      </c>
    </row>
    <row r="207" spans="1:8" ht="20.100000000000001" customHeight="1" x14ac:dyDescent="0.25">
      <c r="A207" s="290" t="s">
        <v>528</v>
      </c>
      <c r="B207" s="290" t="s">
        <v>529</v>
      </c>
      <c r="C207" s="338" t="s">
        <v>37</v>
      </c>
      <c r="D207" s="291">
        <v>0</v>
      </c>
      <c r="E207" s="291">
        <v>981.33</v>
      </c>
      <c r="F207" s="291">
        <v>981.33</v>
      </c>
      <c r="G207" s="338" t="s">
        <v>37</v>
      </c>
      <c r="H207" s="291">
        <v>0</v>
      </c>
    </row>
    <row r="208" spans="1:8" ht="20.100000000000001" customHeight="1" x14ac:dyDescent="0.25">
      <c r="A208" s="290" t="s">
        <v>530</v>
      </c>
      <c r="B208" s="290" t="s">
        <v>531</v>
      </c>
      <c r="C208" s="338" t="s">
        <v>37</v>
      </c>
      <c r="D208" s="291">
        <v>0</v>
      </c>
      <c r="E208" s="291">
        <v>68480.31</v>
      </c>
      <c r="F208" s="291">
        <v>68480.31</v>
      </c>
      <c r="G208" s="338" t="s">
        <v>37</v>
      </c>
      <c r="H208" s="291">
        <v>0</v>
      </c>
    </row>
    <row r="209" spans="1:8" ht="20.100000000000001" customHeight="1" x14ac:dyDescent="0.25">
      <c r="A209" s="290" t="s">
        <v>532</v>
      </c>
      <c r="B209" s="290" t="s">
        <v>533</v>
      </c>
      <c r="C209" s="338" t="s">
        <v>37</v>
      </c>
      <c r="D209" s="291">
        <v>0</v>
      </c>
      <c r="E209" s="291">
        <v>834842.56</v>
      </c>
      <c r="F209" s="291">
        <v>834842.56</v>
      </c>
      <c r="G209" s="338" t="s">
        <v>37</v>
      </c>
      <c r="H209" s="291">
        <v>0</v>
      </c>
    </row>
    <row r="210" spans="1:8" ht="20.100000000000001" customHeight="1" x14ac:dyDescent="0.25">
      <c r="A210" s="290" t="s">
        <v>534</v>
      </c>
      <c r="B210" s="290" t="s">
        <v>535</v>
      </c>
      <c r="C210" s="338" t="s">
        <v>37</v>
      </c>
      <c r="D210" s="291">
        <v>0</v>
      </c>
      <c r="E210" s="291">
        <v>40921</v>
      </c>
      <c r="F210" s="291">
        <v>40921</v>
      </c>
      <c r="G210" s="338" t="s">
        <v>37</v>
      </c>
      <c r="H210" s="291">
        <v>0</v>
      </c>
    </row>
    <row r="211" spans="1:8" ht="20.100000000000001" customHeight="1" x14ac:dyDescent="0.25">
      <c r="A211" s="290" t="s">
        <v>536</v>
      </c>
      <c r="B211" s="290" t="s">
        <v>537</v>
      </c>
      <c r="C211" s="338" t="s">
        <v>37</v>
      </c>
      <c r="D211" s="291">
        <v>0</v>
      </c>
      <c r="E211" s="291">
        <v>757596</v>
      </c>
      <c r="F211" s="291">
        <v>757596</v>
      </c>
      <c r="G211" s="338" t="s">
        <v>37</v>
      </c>
      <c r="H211" s="291">
        <v>0</v>
      </c>
    </row>
    <row r="212" spans="1:8" ht="20.100000000000001" customHeight="1" x14ac:dyDescent="0.25">
      <c r="A212" s="290" t="s">
        <v>968</v>
      </c>
      <c r="B212" s="290" t="s">
        <v>969</v>
      </c>
      <c r="C212" s="338" t="s">
        <v>37</v>
      </c>
      <c r="D212" s="291">
        <v>0</v>
      </c>
      <c r="E212" s="291">
        <v>7448.52</v>
      </c>
      <c r="F212" s="291">
        <v>7448.52</v>
      </c>
      <c r="G212" s="338" t="s">
        <v>37</v>
      </c>
      <c r="H212" s="291">
        <v>0</v>
      </c>
    </row>
    <row r="213" spans="1:8" ht="20.100000000000001" customHeight="1" x14ac:dyDescent="0.25">
      <c r="A213" s="290" t="s">
        <v>994</v>
      </c>
      <c r="B213" s="290" t="s">
        <v>995</v>
      </c>
      <c r="C213" s="338" t="s">
        <v>37</v>
      </c>
      <c r="D213" s="291">
        <v>0</v>
      </c>
      <c r="E213" s="291">
        <v>28877.040000000001</v>
      </c>
      <c r="F213" s="291">
        <v>28877.040000000001</v>
      </c>
      <c r="G213" s="338" t="s">
        <v>37</v>
      </c>
      <c r="H213" s="291">
        <v>0</v>
      </c>
    </row>
    <row r="214" spans="1:8" ht="20.100000000000001" customHeight="1" x14ac:dyDescent="0.25">
      <c r="A214" s="290" t="s">
        <v>538</v>
      </c>
      <c r="B214" s="290" t="s">
        <v>539</v>
      </c>
      <c r="C214" s="338" t="s">
        <v>37</v>
      </c>
      <c r="D214" s="291">
        <v>968600</v>
      </c>
      <c r="E214" s="291">
        <v>1058680</v>
      </c>
      <c r="F214" s="291">
        <v>90080</v>
      </c>
      <c r="G214" s="338" t="s">
        <v>37</v>
      </c>
      <c r="H214" s="291">
        <v>0</v>
      </c>
    </row>
    <row r="215" spans="1:8" ht="20.100000000000001" customHeight="1" x14ac:dyDescent="0.25">
      <c r="A215" s="290" t="s">
        <v>855</v>
      </c>
      <c r="B215" s="290" t="s">
        <v>856</v>
      </c>
      <c r="C215" s="338" t="s">
        <v>37</v>
      </c>
      <c r="D215" s="291">
        <v>0</v>
      </c>
      <c r="E215" s="291">
        <v>3480</v>
      </c>
      <c r="F215" s="291">
        <v>3480</v>
      </c>
      <c r="G215" s="338" t="s">
        <v>37</v>
      </c>
      <c r="H215" s="291">
        <v>0</v>
      </c>
    </row>
    <row r="216" spans="1:8" ht="20.100000000000001" customHeight="1" x14ac:dyDescent="0.25">
      <c r="A216" s="290" t="s">
        <v>857</v>
      </c>
      <c r="B216" s="290" t="s">
        <v>858</v>
      </c>
      <c r="C216" s="338" t="s">
        <v>37</v>
      </c>
      <c r="D216" s="291">
        <v>968600</v>
      </c>
      <c r="E216" s="291">
        <v>968600</v>
      </c>
      <c r="F216" s="291">
        <v>0</v>
      </c>
      <c r="G216" s="338" t="s">
        <v>37</v>
      </c>
      <c r="H216" s="291">
        <v>0</v>
      </c>
    </row>
    <row r="217" spans="1:8" ht="20.100000000000001" customHeight="1" x14ac:dyDescent="0.25">
      <c r="A217" s="290" t="s">
        <v>540</v>
      </c>
      <c r="B217" s="290" t="s">
        <v>166</v>
      </c>
      <c r="C217" s="338" t="s">
        <v>37</v>
      </c>
      <c r="D217" s="291">
        <v>0</v>
      </c>
      <c r="E217" s="291">
        <v>81200</v>
      </c>
      <c r="F217" s="291">
        <v>81200</v>
      </c>
      <c r="G217" s="338" t="s">
        <v>37</v>
      </c>
      <c r="H217" s="291">
        <v>0</v>
      </c>
    </row>
    <row r="218" spans="1:8" ht="20.100000000000001" customHeight="1" x14ac:dyDescent="0.25">
      <c r="A218" s="290" t="s">
        <v>965</v>
      </c>
      <c r="B218" s="290" t="s">
        <v>966</v>
      </c>
      <c r="C218" s="338" t="s">
        <v>37</v>
      </c>
      <c r="D218" s="291">
        <v>0</v>
      </c>
      <c r="E218" s="291">
        <v>5400</v>
      </c>
      <c r="F218" s="291">
        <v>5400</v>
      </c>
      <c r="G218" s="338" t="s">
        <v>37</v>
      </c>
      <c r="H218" s="291">
        <v>0</v>
      </c>
    </row>
    <row r="219" spans="1:8" ht="20.100000000000001" customHeight="1" x14ac:dyDescent="0.25">
      <c r="A219" s="290" t="s">
        <v>541</v>
      </c>
      <c r="B219" s="290" t="s">
        <v>542</v>
      </c>
      <c r="C219" s="338" t="s">
        <v>37</v>
      </c>
      <c r="D219" s="291">
        <v>0</v>
      </c>
      <c r="E219" s="291">
        <v>385943.13</v>
      </c>
      <c r="F219" s="291">
        <v>385943.13</v>
      </c>
      <c r="G219" s="338" t="s">
        <v>37</v>
      </c>
      <c r="H219" s="291">
        <v>0</v>
      </c>
    </row>
    <row r="220" spans="1:8" ht="20.100000000000001" customHeight="1" x14ac:dyDescent="0.25">
      <c r="A220" s="290" t="s">
        <v>887</v>
      </c>
      <c r="B220" s="290" t="s">
        <v>888</v>
      </c>
      <c r="C220" s="338" t="s">
        <v>37</v>
      </c>
      <c r="D220" s="291">
        <v>0</v>
      </c>
      <c r="E220" s="291">
        <v>293030.32</v>
      </c>
      <c r="F220" s="291">
        <v>293030.32</v>
      </c>
      <c r="G220" s="338" t="s">
        <v>37</v>
      </c>
      <c r="H220" s="291">
        <v>0</v>
      </c>
    </row>
    <row r="221" spans="1:8" ht="20.100000000000001" customHeight="1" x14ac:dyDescent="0.25">
      <c r="A221" s="290" t="s">
        <v>970</v>
      </c>
      <c r="B221" s="290" t="s">
        <v>971</v>
      </c>
      <c r="C221" s="338" t="s">
        <v>37</v>
      </c>
      <c r="D221" s="291">
        <v>0</v>
      </c>
      <c r="E221" s="291">
        <v>87686.41</v>
      </c>
      <c r="F221" s="291">
        <v>87686.41</v>
      </c>
      <c r="G221" s="338" t="s">
        <v>37</v>
      </c>
      <c r="H221" s="291">
        <v>0</v>
      </c>
    </row>
    <row r="222" spans="1:8" ht="20.100000000000001" customHeight="1" x14ac:dyDescent="0.25">
      <c r="A222" s="290" t="s">
        <v>543</v>
      </c>
      <c r="B222" s="290" t="s">
        <v>306</v>
      </c>
      <c r="C222" s="338" t="s">
        <v>37</v>
      </c>
      <c r="D222" s="291">
        <v>0</v>
      </c>
      <c r="E222" s="291">
        <v>1050.4000000000001</v>
      </c>
      <c r="F222" s="291">
        <v>1050.4000000000001</v>
      </c>
      <c r="G222" s="338" t="s">
        <v>37</v>
      </c>
      <c r="H222" s="291">
        <v>0</v>
      </c>
    </row>
    <row r="223" spans="1:8" ht="20.100000000000001" customHeight="1" x14ac:dyDescent="0.25">
      <c r="A223" s="290" t="s">
        <v>889</v>
      </c>
      <c r="B223" s="290" t="s">
        <v>890</v>
      </c>
      <c r="C223" s="338" t="s">
        <v>37</v>
      </c>
      <c r="D223" s="291">
        <v>0</v>
      </c>
      <c r="E223" s="291">
        <v>4176</v>
      </c>
      <c r="F223" s="291">
        <v>4176</v>
      </c>
      <c r="G223" s="338" t="s">
        <v>37</v>
      </c>
      <c r="H223" s="291">
        <v>0</v>
      </c>
    </row>
    <row r="224" spans="1:8" ht="20.100000000000001" customHeight="1" x14ac:dyDescent="0.25">
      <c r="A224" s="290" t="s">
        <v>544</v>
      </c>
      <c r="B224" s="290" t="s">
        <v>364</v>
      </c>
      <c r="C224" s="338" t="s">
        <v>37</v>
      </c>
      <c r="D224" s="291">
        <v>0</v>
      </c>
      <c r="E224" s="291">
        <v>3000761.45</v>
      </c>
      <c r="F224" s="291">
        <v>3000761.45</v>
      </c>
      <c r="G224" s="338" t="s">
        <v>37</v>
      </c>
      <c r="H224" s="291">
        <v>0</v>
      </c>
    </row>
    <row r="225" spans="1:8" ht="20.100000000000001" customHeight="1" x14ac:dyDescent="0.25">
      <c r="A225" s="290" t="s">
        <v>930</v>
      </c>
      <c r="B225" s="290" t="s">
        <v>931</v>
      </c>
      <c r="C225" s="338" t="s">
        <v>37</v>
      </c>
      <c r="D225" s="291">
        <v>0</v>
      </c>
      <c r="E225" s="291">
        <v>1160</v>
      </c>
      <c r="F225" s="291">
        <v>1160</v>
      </c>
      <c r="G225" s="338" t="s">
        <v>37</v>
      </c>
      <c r="H225" s="291">
        <v>0</v>
      </c>
    </row>
    <row r="226" spans="1:8" ht="20.100000000000001" customHeight="1" x14ac:dyDescent="0.25">
      <c r="A226" s="290" t="s">
        <v>960</v>
      </c>
      <c r="B226" s="290" t="s">
        <v>961</v>
      </c>
      <c r="C226" s="338" t="s">
        <v>37</v>
      </c>
      <c r="D226" s="291">
        <v>0</v>
      </c>
      <c r="E226" s="291">
        <v>7799.99</v>
      </c>
      <c r="F226" s="291">
        <v>7799.99</v>
      </c>
      <c r="G226" s="338" t="s">
        <v>37</v>
      </c>
      <c r="H226" s="291">
        <v>0</v>
      </c>
    </row>
    <row r="227" spans="1:8" ht="20.100000000000001" customHeight="1" x14ac:dyDescent="0.25">
      <c r="A227" s="290" t="s">
        <v>545</v>
      </c>
      <c r="B227" s="290" t="s">
        <v>546</v>
      </c>
      <c r="C227" s="338" t="s">
        <v>37</v>
      </c>
      <c r="D227" s="291">
        <v>0</v>
      </c>
      <c r="E227" s="291">
        <v>2653023.46</v>
      </c>
      <c r="F227" s="291">
        <v>2653023.46</v>
      </c>
      <c r="G227" s="338" t="s">
        <v>37</v>
      </c>
      <c r="H227" s="291">
        <v>0</v>
      </c>
    </row>
    <row r="228" spans="1:8" ht="20.100000000000001" customHeight="1" x14ac:dyDescent="0.25">
      <c r="A228" s="290" t="s">
        <v>547</v>
      </c>
      <c r="B228" s="290" t="s">
        <v>548</v>
      </c>
      <c r="C228" s="338" t="s">
        <v>37</v>
      </c>
      <c r="D228" s="291">
        <v>0</v>
      </c>
      <c r="E228" s="291">
        <v>338778</v>
      </c>
      <c r="F228" s="291">
        <v>338778</v>
      </c>
      <c r="G228" s="338" t="s">
        <v>37</v>
      </c>
      <c r="H228" s="291">
        <v>0</v>
      </c>
    </row>
    <row r="229" spans="1:8" ht="20.100000000000001" customHeight="1" x14ac:dyDescent="0.25">
      <c r="A229" s="338" t="s">
        <v>37</v>
      </c>
    </row>
    <row r="230" spans="1:8" ht="20.100000000000001" customHeight="1" x14ac:dyDescent="0.25">
      <c r="A230" s="292" t="s">
        <v>549</v>
      </c>
      <c r="B230" s="292" t="s">
        <v>550</v>
      </c>
      <c r="C230" s="339" t="s">
        <v>37</v>
      </c>
      <c r="D230" s="304">
        <v>0</v>
      </c>
      <c r="E230" s="304">
        <v>65626.720000000001</v>
      </c>
      <c r="F230" s="304">
        <v>75626.720000000001</v>
      </c>
      <c r="G230" s="339" t="s">
        <v>37</v>
      </c>
      <c r="H230" s="304">
        <v>10000</v>
      </c>
    </row>
    <row r="231" spans="1:8" ht="20.100000000000001" customHeight="1" x14ac:dyDescent="0.25">
      <c r="A231" s="290" t="s">
        <v>908</v>
      </c>
      <c r="B231" s="290" t="s">
        <v>842</v>
      </c>
      <c r="C231" s="338" t="s">
        <v>37</v>
      </c>
      <c r="D231" s="291">
        <v>0</v>
      </c>
      <c r="E231" s="291">
        <v>34.799999999999997</v>
      </c>
      <c r="F231" s="291">
        <v>34.799999999999997</v>
      </c>
      <c r="G231" s="338" t="s">
        <v>37</v>
      </c>
      <c r="H231" s="291">
        <v>0</v>
      </c>
    </row>
    <row r="232" spans="1:8" ht="20.100000000000001" customHeight="1" x14ac:dyDescent="0.25">
      <c r="A232" s="290" t="s">
        <v>909</v>
      </c>
      <c r="B232" s="290" t="s">
        <v>910</v>
      </c>
      <c r="C232" s="338" t="s">
        <v>37</v>
      </c>
      <c r="D232" s="291">
        <v>0</v>
      </c>
      <c r="E232" s="291">
        <v>34.799999999999997</v>
      </c>
      <c r="F232" s="291">
        <v>34.799999999999997</v>
      </c>
      <c r="G232" s="338" t="s">
        <v>37</v>
      </c>
      <c r="H232" s="291">
        <v>0</v>
      </c>
    </row>
    <row r="233" spans="1:8" ht="20.100000000000001" customHeight="1" x14ac:dyDescent="0.25">
      <c r="A233" s="290" t="s">
        <v>891</v>
      </c>
      <c r="B233" s="290" t="s">
        <v>491</v>
      </c>
      <c r="C233" s="338" t="s">
        <v>37</v>
      </c>
      <c r="D233" s="291">
        <v>0</v>
      </c>
      <c r="E233" s="291">
        <v>41717.81</v>
      </c>
      <c r="F233" s="291">
        <v>41717.81</v>
      </c>
      <c r="G233" s="338" t="s">
        <v>37</v>
      </c>
      <c r="H233" s="291">
        <v>0</v>
      </c>
    </row>
    <row r="234" spans="1:8" ht="20.100000000000001" customHeight="1" x14ac:dyDescent="0.25">
      <c r="A234" s="290" t="s">
        <v>892</v>
      </c>
      <c r="B234" s="290" t="s">
        <v>893</v>
      </c>
      <c r="C234" s="338" t="s">
        <v>37</v>
      </c>
      <c r="D234" s="291">
        <v>0</v>
      </c>
      <c r="E234" s="291">
        <v>41717.81</v>
      </c>
      <c r="F234" s="291">
        <v>41717.81</v>
      </c>
      <c r="G234" s="338" t="s">
        <v>37</v>
      </c>
      <c r="H234" s="291">
        <v>0</v>
      </c>
    </row>
    <row r="235" spans="1:8" ht="20.100000000000001" customHeight="1" x14ac:dyDescent="0.25">
      <c r="A235" s="290" t="s">
        <v>932</v>
      </c>
      <c r="B235" s="290" t="s">
        <v>503</v>
      </c>
      <c r="C235" s="338" t="s">
        <v>37</v>
      </c>
      <c r="D235" s="291">
        <v>0</v>
      </c>
      <c r="E235" s="291">
        <v>1044.1099999999999</v>
      </c>
      <c r="F235" s="291">
        <v>1044.1099999999999</v>
      </c>
      <c r="G235" s="338" t="s">
        <v>37</v>
      </c>
      <c r="H235" s="291">
        <v>0</v>
      </c>
    </row>
    <row r="236" spans="1:8" ht="20.100000000000001" customHeight="1" x14ac:dyDescent="0.25">
      <c r="A236" s="290" t="s">
        <v>933</v>
      </c>
      <c r="B236" s="290" t="s">
        <v>934</v>
      </c>
      <c r="C236" s="338" t="s">
        <v>37</v>
      </c>
      <c r="D236" s="291">
        <v>0</v>
      </c>
      <c r="E236" s="291">
        <v>1044.1099999999999</v>
      </c>
      <c r="F236" s="291">
        <v>1044.1099999999999</v>
      </c>
      <c r="G236" s="338" t="s">
        <v>37</v>
      </c>
      <c r="H236" s="291">
        <v>0</v>
      </c>
    </row>
    <row r="237" spans="1:8" ht="20.100000000000001" customHeight="1" x14ac:dyDescent="0.25">
      <c r="A237" s="290" t="s">
        <v>551</v>
      </c>
      <c r="B237" s="290" t="s">
        <v>552</v>
      </c>
      <c r="C237" s="338" t="s">
        <v>37</v>
      </c>
      <c r="D237" s="291">
        <v>0</v>
      </c>
      <c r="E237" s="291">
        <v>13000</v>
      </c>
      <c r="F237" s="291">
        <v>13000</v>
      </c>
      <c r="G237" s="338" t="s">
        <v>37</v>
      </c>
      <c r="H237" s="291">
        <v>0</v>
      </c>
    </row>
    <row r="238" spans="1:8" ht="20.100000000000001" customHeight="1" x14ac:dyDescent="0.25">
      <c r="A238" s="290" t="s">
        <v>553</v>
      </c>
      <c r="B238" s="290" t="s">
        <v>554</v>
      </c>
      <c r="C238" s="338" t="s">
        <v>37</v>
      </c>
      <c r="D238" s="291">
        <v>0</v>
      </c>
      <c r="E238" s="291">
        <v>13000</v>
      </c>
      <c r="F238" s="291">
        <v>13000</v>
      </c>
      <c r="G238" s="338" t="s">
        <v>37</v>
      </c>
      <c r="H238" s="291">
        <v>0</v>
      </c>
    </row>
    <row r="239" spans="1:8" ht="20.100000000000001" customHeight="1" x14ac:dyDescent="0.25">
      <c r="A239" s="290" t="s">
        <v>555</v>
      </c>
      <c r="B239" s="290" t="s">
        <v>556</v>
      </c>
      <c r="C239" s="338" t="s">
        <v>37</v>
      </c>
      <c r="D239" s="291">
        <v>0</v>
      </c>
      <c r="E239" s="291">
        <v>5000</v>
      </c>
      <c r="F239" s="291">
        <v>15000</v>
      </c>
      <c r="G239" s="338" t="s">
        <v>37</v>
      </c>
      <c r="H239" s="291">
        <v>10000</v>
      </c>
    </row>
    <row r="240" spans="1:8" ht="20.100000000000001" customHeight="1" x14ac:dyDescent="0.25">
      <c r="A240" s="290" t="s">
        <v>557</v>
      </c>
      <c r="B240" s="290" t="s">
        <v>558</v>
      </c>
      <c r="C240" s="338" t="s">
        <v>37</v>
      </c>
      <c r="D240" s="291">
        <v>0</v>
      </c>
      <c r="E240" s="291">
        <v>5000</v>
      </c>
      <c r="F240" s="291">
        <v>15000</v>
      </c>
      <c r="G240" s="338" t="s">
        <v>37</v>
      </c>
      <c r="H240" s="291">
        <v>10000</v>
      </c>
    </row>
    <row r="241" spans="1:8" ht="20.100000000000001" customHeight="1" x14ac:dyDescent="0.25">
      <c r="A241" s="290" t="s">
        <v>859</v>
      </c>
      <c r="B241" s="290" t="s">
        <v>539</v>
      </c>
      <c r="C241" s="338" t="s">
        <v>37</v>
      </c>
      <c r="D241" s="291">
        <v>0</v>
      </c>
      <c r="E241" s="291">
        <v>4350</v>
      </c>
      <c r="F241" s="291">
        <v>4350</v>
      </c>
      <c r="G241" s="338" t="s">
        <v>37</v>
      </c>
      <c r="H241" s="291">
        <v>0</v>
      </c>
    </row>
    <row r="242" spans="1:8" ht="20.100000000000001" customHeight="1" x14ac:dyDescent="0.25">
      <c r="A242" s="290" t="s">
        <v>860</v>
      </c>
      <c r="B242" s="290" t="s">
        <v>861</v>
      </c>
      <c r="C242" s="338" t="s">
        <v>37</v>
      </c>
      <c r="D242" s="291">
        <v>0</v>
      </c>
      <c r="E242" s="291">
        <v>3250</v>
      </c>
      <c r="F242" s="291">
        <v>3250</v>
      </c>
      <c r="G242" s="338" t="s">
        <v>37</v>
      </c>
      <c r="H242" s="291">
        <v>0</v>
      </c>
    </row>
    <row r="243" spans="1:8" ht="20.100000000000001" customHeight="1" x14ac:dyDescent="0.25">
      <c r="A243" s="290" t="s">
        <v>894</v>
      </c>
      <c r="B243" s="290" t="s">
        <v>895</v>
      </c>
      <c r="C243" s="338" t="s">
        <v>37</v>
      </c>
      <c r="D243" s="291">
        <v>0</v>
      </c>
      <c r="E243" s="291">
        <v>1100</v>
      </c>
      <c r="F243" s="291">
        <v>1100</v>
      </c>
      <c r="G243" s="338" t="s">
        <v>37</v>
      </c>
      <c r="H243" s="291">
        <v>0</v>
      </c>
    </row>
    <row r="244" spans="1:8" ht="20.100000000000001" customHeight="1" x14ac:dyDescent="0.25">
      <c r="A244" s="290" t="s">
        <v>911</v>
      </c>
      <c r="B244" s="290" t="s">
        <v>542</v>
      </c>
      <c r="C244" s="338" t="s">
        <v>37</v>
      </c>
      <c r="D244" s="291">
        <v>0</v>
      </c>
      <c r="E244" s="291">
        <v>480</v>
      </c>
      <c r="F244" s="291">
        <v>480</v>
      </c>
      <c r="G244" s="338" t="s">
        <v>37</v>
      </c>
      <c r="H244" s="291">
        <v>0</v>
      </c>
    </row>
    <row r="245" spans="1:8" ht="20.100000000000001" customHeight="1" x14ac:dyDescent="0.25">
      <c r="A245" s="290" t="s">
        <v>912</v>
      </c>
      <c r="B245" s="290" t="s">
        <v>913</v>
      </c>
      <c r="C245" s="338" t="s">
        <v>37</v>
      </c>
      <c r="D245" s="291">
        <v>0</v>
      </c>
      <c r="E245" s="291">
        <v>480</v>
      </c>
      <c r="F245" s="291">
        <v>480</v>
      </c>
      <c r="G245" s="338" t="s">
        <v>37</v>
      </c>
      <c r="H245" s="291">
        <v>0</v>
      </c>
    </row>
    <row r="246" spans="1:8" ht="20.100000000000001" customHeight="1" x14ac:dyDescent="0.25">
      <c r="A246" s="338" t="s">
        <v>37</v>
      </c>
    </row>
    <row r="247" spans="1:8" ht="20.100000000000001" customHeight="1" x14ac:dyDescent="0.25">
      <c r="A247" s="292" t="s">
        <v>559</v>
      </c>
      <c r="B247" s="292" t="s">
        <v>560</v>
      </c>
      <c r="C247" s="339" t="s">
        <v>37</v>
      </c>
      <c r="D247" s="304">
        <v>0</v>
      </c>
      <c r="E247" s="304">
        <v>1207327.06</v>
      </c>
      <c r="F247" s="304">
        <v>1402430.06</v>
      </c>
      <c r="G247" s="339" t="s">
        <v>37</v>
      </c>
      <c r="H247" s="304">
        <v>195103</v>
      </c>
    </row>
    <row r="248" spans="1:8" ht="20.100000000000001" customHeight="1" x14ac:dyDescent="0.25">
      <c r="A248" s="290" t="s">
        <v>914</v>
      </c>
      <c r="B248" s="290" t="s">
        <v>842</v>
      </c>
      <c r="C248" s="338" t="s">
        <v>37</v>
      </c>
      <c r="D248" s="291">
        <v>0</v>
      </c>
      <c r="E248" s="291">
        <v>545.59</v>
      </c>
      <c r="F248" s="291">
        <v>545.59</v>
      </c>
      <c r="G248" s="338" t="s">
        <v>37</v>
      </c>
      <c r="H248" s="291">
        <v>0</v>
      </c>
    </row>
    <row r="249" spans="1:8" ht="20.100000000000001" customHeight="1" x14ac:dyDescent="0.25">
      <c r="A249" s="290" t="s">
        <v>915</v>
      </c>
      <c r="B249" s="290" t="s">
        <v>916</v>
      </c>
      <c r="C249" s="338" t="s">
        <v>37</v>
      </c>
      <c r="D249" s="291">
        <v>0</v>
      </c>
      <c r="E249" s="291">
        <v>545.59</v>
      </c>
      <c r="F249" s="291">
        <v>545.59</v>
      </c>
      <c r="G249" s="338" t="s">
        <v>37</v>
      </c>
      <c r="H249" s="291">
        <v>0</v>
      </c>
    </row>
    <row r="250" spans="1:8" ht="20.100000000000001" customHeight="1" x14ac:dyDescent="0.25">
      <c r="A250" s="290" t="s">
        <v>896</v>
      </c>
      <c r="B250" s="290" t="s">
        <v>491</v>
      </c>
      <c r="C250" s="338" t="s">
        <v>37</v>
      </c>
      <c r="D250" s="291">
        <v>0</v>
      </c>
      <c r="E250" s="291">
        <v>769109.88</v>
      </c>
      <c r="F250" s="291">
        <v>769109.88</v>
      </c>
      <c r="G250" s="338" t="s">
        <v>37</v>
      </c>
      <c r="H250" s="291">
        <v>0</v>
      </c>
    </row>
    <row r="251" spans="1:8" ht="20.100000000000001" customHeight="1" x14ac:dyDescent="0.25">
      <c r="A251" s="290" t="s">
        <v>897</v>
      </c>
      <c r="B251" s="290" t="s">
        <v>893</v>
      </c>
      <c r="C251" s="338" t="s">
        <v>37</v>
      </c>
      <c r="D251" s="291">
        <v>0</v>
      </c>
      <c r="E251" s="291">
        <v>769109.88</v>
      </c>
      <c r="F251" s="291">
        <v>769109.88</v>
      </c>
      <c r="G251" s="338" t="s">
        <v>37</v>
      </c>
      <c r="H251" s="291">
        <v>0</v>
      </c>
    </row>
    <row r="252" spans="1:8" ht="20.100000000000001" customHeight="1" x14ac:dyDescent="0.25">
      <c r="A252" s="290" t="s">
        <v>935</v>
      </c>
      <c r="B252" s="290" t="s">
        <v>503</v>
      </c>
      <c r="C252" s="338" t="s">
        <v>37</v>
      </c>
      <c r="D252" s="291">
        <v>0</v>
      </c>
      <c r="E252" s="291">
        <v>18104.87</v>
      </c>
      <c r="F252" s="291">
        <v>18104.87</v>
      </c>
      <c r="G252" s="338" t="s">
        <v>37</v>
      </c>
      <c r="H252" s="291">
        <v>0</v>
      </c>
    </row>
    <row r="253" spans="1:8" ht="20.100000000000001" customHeight="1" x14ac:dyDescent="0.25">
      <c r="A253" s="290" t="s">
        <v>936</v>
      </c>
      <c r="B253" s="290" t="s">
        <v>934</v>
      </c>
      <c r="C253" s="338" t="s">
        <v>37</v>
      </c>
      <c r="D253" s="291">
        <v>0</v>
      </c>
      <c r="E253" s="291">
        <v>18104.87</v>
      </c>
      <c r="F253" s="291">
        <v>18104.87</v>
      </c>
      <c r="G253" s="338" t="s">
        <v>37</v>
      </c>
      <c r="H253" s="291">
        <v>0</v>
      </c>
    </row>
    <row r="254" spans="1:8" ht="20.100000000000001" customHeight="1" x14ac:dyDescent="0.25">
      <c r="A254" s="290" t="s">
        <v>561</v>
      </c>
      <c r="B254" s="290" t="s">
        <v>552</v>
      </c>
      <c r="C254" s="338" t="s">
        <v>37</v>
      </c>
      <c r="D254" s="291">
        <v>0</v>
      </c>
      <c r="E254" s="291">
        <v>247000</v>
      </c>
      <c r="F254" s="291">
        <v>247000</v>
      </c>
      <c r="G254" s="338" t="s">
        <v>37</v>
      </c>
      <c r="H254" s="291">
        <v>0</v>
      </c>
    </row>
    <row r="255" spans="1:8" ht="20.100000000000001" customHeight="1" x14ac:dyDescent="0.25">
      <c r="A255" s="290" t="s">
        <v>562</v>
      </c>
      <c r="B255" s="290" t="s">
        <v>554</v>
      </c>
      <c r="C255" s="338" t="s">
        <v>37</v>
      </c>
      <c r="D255" s="291">
        <v>0</v>
      </c>
      <c r="E255" s="291">
        <v>247000</v>
      </c>
      <c r="F255" s="291">
        <v>247000</v>
      </c>
      <c r="G255" s="338" t="s">
        <v>37</v>
      </c>
      <c r="H255" s="291">
        <v>0</v>
      </c>
    </row>
    <row r="256" spans="1:8" ht="20.100000000000001" customHeight="1" x14ac:dyDescent="0.25">
      <c r="A256" s="290" t="s">
        <v>563</v>
      </c>
      <c r="B256" s="290" t="s">
        <v>556</v>
      </c>
      <c r="C256" s="338" t="s">
        <v>37</v>
      </c>
      <c r="D256" s="291">
        <v>0</v>
      </c>
      <c r="E256" s="291">
        <v>95000</v>
      </c>
      <c r="F256" s="291">
        <v>290103</v>
      </c>
      <c r="G256" s="338" t="s">
        <v>37</v>
      </c>
      <c r="H256" s="291">
        <v>195103</v>
      </c>
    </row>
    <row r="257" spans="1:8" ht="20.100000000000001" customHeight="1" x14ac:dyDescent="0.25">
      <c r="A257" s="290" t="s">
        <v>564</v>
      </c>
      <c r="B257" s="290" t="s">
        <v>558</v>
      </c>
      <c r="C257" s="338" t="s">
        <v>37</v>
      </c>
      <c r="D257" s="291">
        <v>0</v>
      </c>
      <c r="E257" s="291">
        <v>95000</v>
      </c>
      <c r="F257" s="291">
        <v>290103</v>
      </c>
      <c r="G257" s="338" t="s">
        <v>37</v>
      </c>
      <c r="H257" s="291">
        <v>195103</v>
      </c>
    </row>
    <row r="258" spans="1:8" ht="20.100000000000001" customHeight="1" x14ac:dyDescent="0.25">
      <c r="A258" s="290" t="s">
        <v>862</v>
      </c>
      <c r="B258" s="290" t="s">
        <v>539</v>
      </c>
      <c r="C258" s="338" t="s">
        <v>37</v>
      </c>
      <c r="D258" s="291">
        <v>0</v>
      </c>
      <c r="E258" s="291">
        <v>69983.44</v>
      </c>
      <c r="F258" s="291">
        <v>69983.44</v>
      </c>
      <c r="G258" s="338" t="s">
        <v>37</v>
      </c>
      <c r="H258" s="291">
        <v>0</v>
      </c>
    </row>
    <row r="259" spans="1:8" ht="20.100000000000001" customHeight="1" x14ac:dyDescent="0.25">
      <c r="A259" s="290" t="s">
        <v>863</v>
      </c>
      <c r="B259" s="290" t="s">
        <v>861</v>
      </c>
      <c r="C259" s="338" t="s">
        <v>37</v>
      </c>
      <c r="D259" s="291">
        <v>0</v>
      </c>
      <c r="E259" s="291">
        <v>52313.32</v>
      </c>
      <c r="F259" s="291">
        <v>52313.32</v>
      </c>
      <c r="G259" s="338" t="s">
        <v>37</v>
      </c>
      <c r="H259" s="291">
        <v>0</v>
      </c>
    </row>
    <row r="260" spans="1:8" ht="20.100000000000001" customHeight="1" x14ac:dyDescent="0.25">
      <c r="A260" s="290" t="s">
        <v>898</v>
      </c>
      <c r="B260" s="290" t="s">
        <v>895</v>
      </c>
      <c r="C260" s="338" t="s">
        <v>37</v>
      </c>
      <c r="D260" s="291">
        <v>0</v>
      </c>
      <c r="E260" s="291">
        <v>17670.12</v>
      </c>
      <c r="F260" s="291">
        <v>17670.12</v>
      </c>
      <c r="G260" s="338" t="s">
        <v>37</v>
      </c>
      <c r="H260" s="291">
        <v>0</v>
      </c>
    </row>
    <row r="261" spans="1:8" ht="20.100000000000001" customHeight="1" x14ac:dyDescent="0.25">
      <c r="A261" s="290" t="s">
        <v>917</v>
      </c>
      <c r="B261" s="290" t="s">
        <v>542</v>
      </c>
      <c r="C261" s="338" t="s">
        <v>37</v>
      </c>
      <c r="D261" s="291">
        <v>0</v>
      </c>
      <c r="E261" s="291">
        <v>7583.28</v>
      </c>
      <c r="F261" s="291">
        <v>7583.28</v>
      </c>
      <c r="G261" s="338" t="s">
        <v>37</v>
      </c>
      <c r="H261" s="291">
        <v>0</v>
      </c>
    </row>
    <row r="262" spans="1:8" ht="20.100000000000001" customHeight="1" x14ac:dyDescent="0.25">
      <c r="A262" s="290" t="s">
        <v>918</v>
      </c>
      <c r="B262" s="290" t="s">
        <v>913</v>
      </c>
      <c r="C262" s="338" t="s">
        <v>37</v>
      </c>
      <c r="D262" s="291">
        <v>0</v>
      </c>
      <c r="E262" s="291">
        <v>7583.28</v>
      </c>
      <c r="F262" s="291">
        <v>7583.28</v>
      </c>
      <c r="G262" s="338" t="s">
        <v>37</v>
      </c>
      <c r="H262" s="291">
        <v>0</v>
      </c>
    </row>
    <row r="263" spans="1:8" ht="20.100000000000001" customHeight="1" x14ac:dyDescent="0.25">
      <c r="A263" s="338" t="s">
        <v>37</v>
      </c>
    </row>
    <row r="264" spans="1:8" ht="20.100000000000001" customHeight="1" x14ac:dyDescent="0.25">
      <c r="A264" s="292" t="s">
        <v>565</v>
      </c>
      <c r="B264" s="292" t="s">
        <v>566</v>
      </c>
      <c r="C264" s="339" t="s">
        <v>37</v>
      </c>
      <c r="D264" s="304">
        <v>0</v>
      </c>
      <c r="E264" s="304">
        <v>291123.3</v>
      </c>
      <c r="F264" s="304">
        <v>292984.3</v>
      </c>
      <c r="G264" s="339" t="s">
        <v>37</v>
      </c>
      <c r="H264" s="304">
        <v>1861</v>
      </c>
    </row>
    <row r="265" spans="1:8" ht="20.100000000000001" customHeight="1" x14ac:dyDescent="0.25">
      <c r="A265" s="290" t="s">
        <v>567</v>
      </c>
      <c r="B265" s="290" t="s">
        <v>568</v>
      </c>
      <c r="C265" s="338" t="s">
        <v>37</v>
      </c>
      <c r="D265" s="291">
        <v>0</v>
      </c>
      <c r="E265" s="291">
        <v>291123.3</v>
      </c>
      <c r="F265" s="291">
        <v>292984.3</v>
      </c>
      <c r="G265" s="338" t="s">
        <v>37</v>
      </c>
      <c r="H265" s="291">
        <v>1861</v>
      </c>
    </row>
    <row r="266" spans="1:8" ht="20.100000000000001" customHeight="1" x14ac:dyDescent="0.25">
      <c r="A266" s="338" t="s">
        <v>37</v>
      </c>
    </row>
    <row r="267" spans="1:8" ht="20.100000000000001" customHeight="1" x14ac:dyDescent="0.25">
      <c r="A267" s="292" t="s">
        <v>996</v>
      </c>
      <c r="B267" s="292" t="s">
        <v>769</v>
      </c>
      <c r="C267" s="339" t="s">
        <v>37</v>
      </c>
      <c r="D267" s="304">
        <v>0</v>
      </c>
      <c r="E267" s="304">
        <v>15372.85</v>
      </c>
      <c r="F267" s="304">
        <v>15372.85</v>
      </c>
      <c r="G267" s="339" t="s">
        <v>37</v>
      </c>
      <c r="H267" s="304">
        <v>0</v>
      </c>
    </row>
    <row r="268" spans="1:8" ht="20.100000000000001" customHeight="1" x14ac:dyDescent="0.25">
      <c r="A268" s="290" t="s">
        <v>997</v>
      </c>
      <c r="B268" s="290" t="s">
        <v>998</v>
      </c>
      <c r="C268" s="338" t="s">
        <v>37</v>
      </c>
      <c r="D268" s="291">
        <v>0</v>
      </c>
      <c r="E268" s="291">
        <v>15372.85</v>
      </c>
      <c r="F268" s="291">
        <v>15372.85</v>
      </c>
      <c r="G268" s="338" t="s">
        <v>37</v>
      </c>
      <c r="H268" s="291">
        <v>0</v>
      </c>
    </row>
    <row r="269" spans="1:8" ht="20.100000000000001" customHeight="1" x14ac:dyDescent="0.25">
      <c r="A269" s="338" t="s">
        <v>37</v>
      </c>
    </row>
    <row r="270" spans="1:8" ht="20.100000000000001" customHeight="1" x14ac:dyDescent="0.25">
      <c r="A270" s="292" t="s">
        <v>569</v>
      </c>
      <c r="B270" s="292" t="s">
        <v>570</v>
      </c>
      <c r="C270" s="339" t="s">
        <v>37</v>
      </c>
      <c r="D270" s="304">
        <v>0</v>
      </c>
      <c r="E270" s="304">
        <v>2802627.1</v>
      </c>
      <c r="F270" s="304">
        <v>2802627.1</v>
      </c>
      <c r="G270" s="339" t="s">
        <v>37</v>
      </c>
      <c r="H270" s="304">
        <v>0</v>
      </c>
    </row>
    <row r="271" spans="1:8" ht="20.100000000000001" customHeight="1" x14ac:dyDescent="0.25">
      <c r="A271" s="290" t="s">
        <v>571</v>
      </c>
      <c r="B271" s="290" t="s">
        <v>572</v>
      </c>
      <c r="C271" s="338" t="s">
        <v>37</v>
      </c>
      <c r="D271" s="291">
        <v>0</v>
      </c>
      <c r="E271" s="291">
        <v>2802627.1</v>
      </c>
      <c r="F271" s="291">
        <v>2802627.1</v>
      </c>
      <c r="G271" s="338" t="s">
        <v>37</v>
      </c>
      <c r="H271" s="291">
        <v>0</v>
      </c>
    </row>
    <row r="272" spans="1:8" ht="20.100000000000001" customHeight="1" x14ac:dyDescent="0.25">
      <c r="A272" s="338" t="s">
        <v>37</v>
      </c>
    </row>
    <row r="273" spans="1:8" ht="20.100000000000001" customHeight="1" x14ac:dyDescent="0.25">
      <c r="A273" s="292" t="s">
        <v>573</v>
      </c>
      <c r="B273" s="292" t="s">
        <v>574</v>
      </c>
      <c r="C273" s="339" t="s">
        <v>37</v>
      </c>
      <c r="D273" s="304">
        <v>120689.22</v>
      </c>
      <c r="E273" s="304">
        <v>2789159.67</v>
      </c>
      <c r="F273" s="304">
        <v>2742159.93</v>
      </c>
      <c r="G273" s="339" t="s">
        <v>37</v>
      </c>
      <c r="H273" s="304">
        <v>73689.48</v>
      </c>
    </row>
    <row r="274" spans="1:8" ht="20.100000000000001" customHeight="1" x14ac:dyDescent="0.25">
      <c r="A274" s="290" t="s">
        <v>575</v>
      </c>
      <c r="B274" s="290" t="s">
        <v>576</v>
      </c>
      <c r="C274" s="338" t="s">
        <v>37</v>
      </c>
      <c r="D274" s="291">
        <v>120689.22</v>
      </c>
      <c r="E274" s="291">
        <v>2789159.67</v>
      </c>
      <c r="F274" s="291">
        <v>2742159.93</v>
      </c>
      <c r="G274" s="338" t="s">
        <v>37</v>
      </c>
      <c r="H274" s="291">
        <v>73689.48</v>
      </c>
    </row>
    <row r="275" spans="1:8" ht="20.100000000000001" customHeight="1" x14ac:dyDescent="0.25">
      <c r="A275" s="338" t="s">
        <v>37</v>
      </c>
    </row>
    <row r="276" spans="1:8" ht="20.100000000000001" customHeight="1" x14ac:dyDescent="0.25">
      <c r="A276" s="292" t="s">
        <v>577</v>
      </c>
      <c r="B276" s="292" t="s">
        <v>578</v>
      </c>
      <c r="C276" s="339" t="s">
        <v>37</v>
      </c>
      <c r="D276" s="304">
        <v>25403.119999999999</v>
      </c>
      <c r="E276" s="304">
        <v>1244105.48</v>
      </c>
      <c r="F276" s="304">
        <v>1248602.8700000001</v>
      </c>
      <c r="G276" s="339" t="s">
        <v>37</v>
      </c>
      <c r="H276" s="304">
        <v>29900.51</v>
      </c>
    </row>
    <row r="277" spans="1:8" ht="20.100000000000001" customHeight="1" x14ac:dyDescent="0.25">
      <c r="A277" s="290" t="s">
        <v>579</v>
      </c>
      <c r="B277" s="290" t="s">
        <v>580</v>
      </c>
      <c r="C277" s="338" t="s">
        <v>37</v>
      </c>
      <c r="D277" s="291">
        <v>10122</v>
      </c>
      <c r="E277" s="291">
        <v>37497</v>
      </c>
      <c r="F277" s="291">
        <v>30016</v>
      </c>
      <c r="G277" s="338" t="s">
        <v>37</v>
      </c>
      <c r="H277" s="291">
        <v>2641</v>
      </c>
    </row>
    <row r="278" spans="1:8" ht="20.100000000000001" customHeight="1" x14ac:dyDescent="0.25">
      <c r="A278" s="290" t="s">
        <v>581</v>
      </c>
      <c r="B278" s="290" t="s">
        <v>582</v>
      </c>
      <c r="C278" s="338" t="s">
        <v>37</v>
      </c>
      <c r="D278" s="291">
        <v>0</v>
      </c>
      <c r="E278" s="291">
        <v>16620</v>
      </c>
      <c r="F278" s="291">
        <v>22160</v>
      </c>
      <c r="G278" s="338" t="s">
        <v>37</v>
      </c>
      <c r="H278" s="291">
        <v>5540</v>
      </c>
    </row>
    <row r="279" spans="1:8" ht="20.100000000000001" customHeight="1" x14ac:dyDescent="0.25">
      <c r="A279" s="290" t="s">
        <v>583</v>
      </c>
      <c r="B279" s="290" t="s">
        <v>584</v>
      </c>
      <c r="C279" s="338" t="s">
        <v>37</v>
      </c>
      <c r="D279" s="291">
        <v>0</v>
      </c>
      <c r="E279" s="291">
        <v>1042974</v>
      </c>
      <c r="F279" s="291">
        <v>1042974</v>
      </c>
      <c r="G279" s="338" t="s">
        <v>37</v>
      </c>
      <c r="H279" s="291">
        <v>0</v>
      </c>
    </row>
    <row r="280" spans="1:8" ht="20.100000000000001" customHeight="1" x14ac:dyDescent="0.25">
      <c r="A280" s="290" t="s">
        <v>585</v>
      </c>
      <c r="B280" s="290" t="s">
        <v>586</v>
      </c>
      <c r="C280" s="338" t="s">
        <v>37</v>
      </c>
      <c r="D280" s="291">
        <v>0</v>
      </c>
      <c r="E280" s="291">
        <v>17727</v>
      </c>
      <c r="F280" s="291">
        <v>23636</v>
      </c>
      <c r="G280" s="338" t="s">
        <v>37</v>
      </c>
      <c r="H280" s="291">
        <v>5909</v>
      </c>
    </row>
    <row r="281" spans="1:8" ht="20.100000000000001" customHeight="1" x14ac:dyDescent="0.25">
      <c r="A281" s="290" t="s">
        <v>587</v>
      </c>
      <c r="B281" s="290" t="s">
        <v>588</v>
      </c>
      <c r="C281" s="338" t="s">
        <v>37</v>
      </c>
      <c r="D281" s="291">
        <v>0</v>
      </c>
      <c r="E281" s="291">
        <v>1824</v>
      </c>
      <c r="F281" s="291">
        <v>3317</v>
      </c>
      <c r="G281" s="338" t="s">
        <v>37</v>
      </c>
      <c r="H281" s="291">
        <v>1493</v>
      </c>
    </row>
    <row r="282" spans="1:8" ht="20.100000000000001" customHeight="1" x14ac:dyDescent="0.25">
      <c r="A282" s="290" t="s">
        <v>999</v>
      </c>
      <c r="B282" s="290" t="s">
        <v>1000</v>
      </c>
      <c r="C282" s="338" t="s">
        <v>37</v>
      </c>
      <c r="D282" s="291">
        <v>0</v>
      </c>
      <c r="E282" s="291">
        <v>124</v>
      </c>
      <c r="F282" s="291">
        <v>124</v>
      </c>
      <c r="G282" s="338" t="s">
        <v>37</v>
      </c>
      <c r="H282" s="291">
        <v>0</v>
      </c>
    </row>
    <row r="283" spans="1:8" ht="20.100000000000001" customHeight="1" x14ac:dyDescent="0.25">
      <c r="A283" s="290" t="s">
        <v>589</v>
      </c>
      <c r="B283" s="290" t="s">
        <v>590</v>
      </c>
      <c r="C283" s="338" t="s">
        <v>37</v>
      </c>
      <c r="D283" s="291">
        <v>4555.82</v>
      </c>
      <c r="E283" s="291">
        <v>59145.19</v>
      </c>
      <c r="F283" s="291">
        <v>59737.86</v>
      </c>
      <c r="G283" s="338" t="s">
        <v>37</v>
      </c>
      <c r="H283" s="291">
        <v>5148.49</v>
      </c>
    </row>
    <row r="284" spans="1:8" ht="20.100000000000001" customHeight="1" x14ac:dyDescent="0.25">
      <c r="A284" s="290" t="s">
        <v>591</v>
      </c>
      <c r="B284" s="290" t="s">
        <v>592</v>
      </c>
      <c r="C284" s="338" t="s">
        <v>37</v>
      </c>
      <c r="D284" s="291">
        <v>4555.82</v>
      </c>
      <c r="E284" s="291">
        <v>59145.19</v>
      </c>
      <c r="F284" s="291">
        <v>59737.86</v>
      </c>
      <c r="G284" s="338" t="s">
        <v>37</v>
      </c>
      <c r="H284" s="291">
        <v>5148.49</v>
      </c>
    </row>
    <row r="285" spans="1:8" ht="20.100000000000001" customHeight="1" x14ac:dyDescent="0.25">
      <c r="A285" s="290" t="s">
        <v>593</v>
      </c>
      <c r="B285" s="290" t="s">
        <v>594</v>
      </c>
      <c r="C285" s="338" t="s">
        <v>37</v>
      </c>
      <c r="D285" s="291">
        <v>2707.54</v>
      </c>
      <c r="E285" s="291">
        <v>16249.85</v>
      </c>
      <c r="F285" s="291">
        <v>16246.32</v>
      </c>
      <c r="G285" s="338" t="s">
        <v>37</v>
      </c>
      <c r="H285" s="291">
        <v>2704.01</v>
      </c>
    </row>
    <row r="286" spans="1:8" ht="20.100000000000001" customHeight="1" x14ac:dyDescent="0.25">
      <c r="A286" s="290" t="s">
        <v>595</v>
      </c>
      <c r="B286" s="290" t="s">
        <v>596</v>
      </c>
      <c r="C286" s="338" t="s">
        <v>37</v>
      </c>
      <c r="D286" s="291">
        <v>2905.74</v>
      </c>
      <c r="E286" s="291">
        <v>20391.509999999998</v>
      </c>
      <c r="F286" s="291">
        <v>20977.18</v>
      </c>
      <c r="G286" s="338" t="s">
        <v>37</v>
      </c>
      <c r="H286" s="291">
        <v>3491.41</v>
      </c>
    </row>
    <row r="287" spans="1:8" ht="20.100000000000001" customHeight="1" x14ac:dyDescent="0.25">
      <c r="A287" s="290" t="s">
        <v>597</v>
      </c>
      <c r="B287" s="290" t="s">
        <v>598</v>
      </c>
      <c r="C287" s="338" t="s">
        <v>37</v>
      </c>
      <c r="D287" s="291">
        <v>1083.02</v>
      </c>
      <c r="E287" s="291">
        <v>6499.93</v>
      </c>
      <c r="F287" s="291">
        <v>6498.51</v>
      </c>
      <c r="G287" s="338" t="s">
        <v>37</v>
      </c>
      <c r="H287" s="291">
        <v>1081.5999999999999</v>
      </c>
    </row>
    <row r="288" spans="1:8" ht="20.100000000000001" customHeight="1" x14ac:dyDescent="0.25">
      <c r="A288" s="290" t="s">
        <v>599</v>
      </c>
      <c r="B288" s="290" t="s">
        <v>600</v>
      </c>
      <c r="C288" s="338" t="s">
        <v>37</v>
      </c>
      <c r="D288" s="291">
        <v>1877</v>
      </c>
      <c r="E288" s="291">
        <v>10738</v>
      </c>
      <c r="F288" s="291">
        <v>9793</v>
      </c>
      <c r="G288" s="338" t="s">
        <v>37</v>
      </c>
      <c r="H288" s="291">
        <v>932</v>
      </c>
    </row>
    <row r="289" spans="1:8" ht="20.100000000000001" customHeight="1" x14ac:dyDescent="0.25">
      <c r="A289" s="290" t="s">
        <v>601</v>
      </c>
      <c r="B289" s="290" t="s">
        <v>602</v>
      </c>
      <c r="C289" s="338" t="s">
        <v>37</v>
      </c>
      <c r="D289" s="291">
        <v>1877</v>
      </c>
      <c r="E289" s="291">
        <v>10738</v>
      </c>
      <c r="F289" s="291">
        <v>9793</v>
      </c>
      <c r="G289" s="338" t="s">
        <v>37</v>
      </c>
      <c r="H289" s="291">
        <v>932</v>
      </c>
    </row>
    <row r="290" spans="1:8" ht="20.100000000000001" customHeight="1" x14ac:dyDescent="0.25">
      <c r="A290" s="290" t="s">
        <v>603</v>
      </c>
      <c r="B290" s="290" t="s">
        <v>604</v>
      </c>
      <c r="C290" s="338" t="s">
        <v>37</v>
      </c>
      <c r="D290" s="291">
        <v>2152</v>
      </c>
      <c r="E290" s="291">
        <v>14315</v>
      </c>
      <c r="F290" s="291">
        <v>13123</v>
      </c>
      <c r="G290" s="338" t="s">
        <v>37</v>
      </c>
      <c r="H290" s="291">
        <v>960</v>
      </c>
    </row>
    <row r="291" spans="1:8" ht="20.100000000000001" customHeight="1" x14ac:dyDescent="0.25">
      <c r="A291" s="338" t="s">
        <v>37</v>
      </c>
    </row>
    <row r="292" spans="1:8" ht="20.100000000000001" customHeight="1" x14ac:dyDescent="0.25">
      <c r="A292" s="292" t="s">
        <v>864</v>
      </c>
      <c r="B292" s="292" t="s">
        <v>770</v>
      </c>
      <c r="C292" s="339" t="s">
        <v>37</v>
      </c>
      <c r="D292" s="304">
        <v>142458.22</v>
      </c>
      <c r="E292" s="304">
        <v>1252603.53</v>
      </c>
      <c r="F292" s="304">
        <v>1110145.31</v>
      </c>
      <c r="G292" s="339" t="s">
        <v>37</v>
      </c>
      <c r="H292" s="304">
        <v>0</v>
      </c>
    </row>
    <row r="293" spans="1:8" ht="20.100000000000001" customHeight="1" x14ac:dyDescent="0.25">
      <c r="A293" s="290" t="s">
        <v>865</v>
      </c>
      <c r="B293" s="290" t="s">
        <v>866</v>
      </c>
      <c r="C293" s="338" t="s">
        <v>37</v>
      </c>
      <c r="D293" s="291">
        <v>0</v>
      </c>
      <c r="E293" s="291">
        <v>539865.66</v>
      </c>
      <c r="F293" s="291">
        <v>539865.66</v>
      </c>
      <c r="G293" s="338" t="s">
        <v>37</v>
      </c>
      <c r="H293" s="291">
        <v>0</v>
      </c>
    </row>
    <row r="294" spans="1:8" ht="20.100000000000001" customHeight="1" x14ac:dyDescent="0.25">
      <c r="A294" s="290" t="s">
        <v>867</v>
      </c>
      <c r="B294" s="290" t="s">
        <v>868</v>
      </c>
      <c r="C294" s="338" t="s">
        <v>37</v>
      </c>
      <c r="D294" s="291">
        <v>142458.22</v>
      </c>
      <c r="E294" s="291">
        <v>142458.22</v>
      </c>
      <c r="F294" s="291">
        <v>0</v>
      </c>
      <c r="G294" s="338" t="s">
        <v>37</v>
      </c>
      <c r="H294" s="291">
        <v>0</v>
      </c>
    </row>
    <row r="295" spans="1:8" ht="20.100000000000001" customHeight="1" x14ac:dyDescent="0.25">
      <c r="A295" s="290" t="s">
        <v>899</v>
      </c>
      <c r="B295" s="290" t="s">
        <v>900</v>
      </c>
      <c r="C295" s="338" t="s">
        <v>37</v>
      </c>
      <c r="D295" s="291">
        <v>0</v>
      </c>
      <c r="E295" s="291">
        <v>530474.65</v>
      </c>
      <c r="F295" s="291">
        <v>530474.65</v>
      </c>
      <c r="G295" s="338" t="s">
        <v>37</v>
      </c>
      <c r="H295" s="291">
        <v>0</v>
      </c>
    </row>
    <row r="296" spans="1:8" ht="20.100000000000001" customHeight="1" x14ac:dyDescent="0.25">
      <c r="A296" s="290" t="s">
        <v>937</v>
      </c>
      <c r="B296" s="290" t="s">
        <v>938</v>
      </c>
      <c r="C296" s="338" t="s">
        <v>37</v>
      </c>
      <c r="D296" s="291">
        <v>0</v>
      </c>
      <c r="E296" s="291">
        <v>17400</v>
      </c>
      <c r="F296" s="291">
        <v>17400</v>
      </c>
      <c r="G296" s="338" t="s">
        <v>37</v>
      </c>
      <c r="H296" s="291">
        <v>0</v>
      </c>
    </row>
    <row r="297" spans="1:8" ht="20.100000000000001" customHeight="1" x14ac:dyDescent="0.25">
      <c r="A297" s="290" t="s">
        <v>987</v>
      </c>
      <c r="B297" s="290" t="s">
        <v>988</v>
      </c>
      <c r="C297" s="338" t="s">
        <v>37</v>
      </c>
      <c r="D297" s="291">
        <v>0</v>
      </c>
      <c r="E297" s="291">
        <v>22405</v>
      </c>
      <c r="F297" s="291">
        <v>22405</v>
      </c>
      <c r="G297" s="338" t="s">
        <v>37</v>
      </c>
      <c r="H297" s="291">
        <v>0</v>
      </c>
    </row>
    <row r="298" spans="1:8" ht="20.100000000000001" customHeight="1" x14ac:dyDescent="0.25">
      <c r="A298" s="338" t="s">
        <v>37</v>
      </c>
    </row>
    <row r="299" spans="1:8" ht="20.100000000000001" customHeight="1" x14ac:dyDescent="0.25">
      <c r="A299" s="292" t="s">
        <v>605</v>
      </c>
      <c r="B299" s="292" t="s">
        <v>606</v>
      </c>
      <c r="C299" s="339" t="s">
        <v>37</v>
      </c>
      <c r="D299" s="304">
        <v>20000</v>
      </c>
      <c r="E299" s="304">
        <v>0</v>
      </c>
      <c r="F299" s="304">
        <v>0</v>
      </c>
      <c r="G299" s="339" t="s">
        <v>37</v>
      </c>
      <c r="H299" s="304">
        <v>20000</v>
      </c>
    </row>
    <row r="300" spans="1:8" ht="20.100000000000001" customHeight="1" x14ac:dyDescent="0.25">
      <c r="A300" s="290" t="s">
        <v>607</v>
      </c>
      <c r="B300" s="290" t="s">
        <v>157</v>
      </c>
      <c r="C300" s="338" t="s">
        <v>37</v>
      </c>
      <c r="D300" s="291">
        <v>20000</v>
      </c>
      <c r="E300" s="291">
        <v>0</v>
      </c>
      <c r="F300" s="291">
        <v>0</v>
      </c>
      <c r="G300" s="338" t="s">
        <v>37</v>
      </c>
      <c r="H300" s="291">
        <v>20000</v>
      </c>
    </row>
    <row r="301" spans="1:8" ht="20.100000000000001" customHeight="1" x14ac:dyDescent="0.25">
      <c r="A301" s="338" t="s">
        <v>37</v>
      </c>
    </row>
    <row r="302" spans="1:8" ht="20.100000000000001" customHeight="1" x14ac:dyDescent="0.25">
      <c r="A302" s="292" t="s">
        <v>608</v>
      </c>
      <c r="B302" s="292" t="s">
        <v>609</v>
      </c>
      <c r="C302" s="339" t="s">
        <v>37</v>
      </c>
      <c r="D302" s="304">
        <v>11710411.380000001</v>
      </c>
      <c r="E302" s="304">
        <v>0</v>
      </c>
      <c r="F302" s="304">
        <v>500000</v>
      </c>
      <c r="G302" s="339" t="s">
        <v>37</v>
      </c>
      <c r="H302" s="304">
        <v>12210411.380000001</v>
      </c>
    </row>
    <row r="303" spans="1:8" ht="20.100000000000001" customHeight="1" x14ac:dyDescent="0.25">
      <c r="A303" s="290" t="s">
        <v>610</v>
      </c>
      <c r="B303" s="290" t="s">
        <v>370</v>
      </c>
      <c r="C303" s="338" t="s">
        <v>37</v>
      </c>
      <c r="D303" s="291">
        <v>5740504.1799999997</v>
      </c>
      <c r="E303" s="291">
        <v>0</v>
      </c>
      <c r="F303" s="291">
        <v>500000</v>
      </c>
      <c r="G303" s="338" t="s">
        <v>37</v>
      </c>
      <c r="H303" s="291">
        <v>6240504.1799999997</v>
      </c>
    </row>
    <row r="304" spans="1:8" ht="20.100000000000001" customHeight="1" x14ac:dyDescent="0.25">
      <c r="A304" s="290" t="s">
        <v>611</v>
      </c>
      <c r="B304" s="290" t="s">
        <v>612</v>
      </c>
      <c r="C304" s="338" t="s">
        <v>37</v>
      </c>
      <c r="D304" s="291">
        <v>5969907.2000000002</v>
      </c>
      <c r="E304" s="291">
        <v>0</v>
      </c>
      <c r="F304" s="291">
        <v>0</v>
      </c>
      <c r="G304" s="338" t="s">
        <v>37</v>
      </c>
      <c r="H304" s="291">
        <v>5969907.2000000002</v>
      </c>
    </row>
    <row r="305" spans="1:8" ht="20.100000000000001" customHeight="1" x14ac:dyDescent="0.25">
      <c r="A305" s="338" t="s">
        <v>37</v>
      </c>
    </row>
    <row r="306" spans="1:8" ht="20.100000000000001" customHeight="1" x14ac:dyDescent="0.25">
      <c r="A306" s="292" t="s">
        <v>613</v>
      </c>
      <c r="B306" s="292" t="s">
        <v>614</v>
      </c>
      <c r="C306" s="339" t="s">
        <v>37</v>
      </c>
      <c r="D306" s="305">
        <v>-10126585.16</v>
      </c>
      <c r="E306" s="304">
        <v>0</v>
      </c>
      <c r="F306" s="304">
        <v>0</v>
      </c>
      <c r="G306" s="339" t="s">
        <v>37</v>
      </c>
      <c r="H306" s="305">
        <v>-10126585.16</v>
      </c>
    </row>
    <row r="307" spans="1:8" ht="20.100000000000001" customHeight="1" x14ac:dyDescent="0.25">
      <c r="A307" s="290" t="s">
        <v>615</v>
      </c>
      <c r="B307" s="290" t="s">
        <v>616</v>
      </c>
      <c r="C307" s="338" t="s">
        <v>37</v>
      </c>
      <c r="D307" s="291">
        <v>1078192.92</v>
      </c>
      <c r="E307" s="291">
        <v>0</v>
      </c>
      <c r="F307" s="291">
        <v>0</v>
      </c>
      <c r="G307" s="338" t="s">
        <v>37</v>
      </c>
      <c r="H307" s="291">
        <v>1078192.92</v>
      </c>
    </row>
    <row r="308" spans="1:8" ht="20.100000000000001" customHeight="1" x14ac:dyDescent="0.25">
      <c r="A308" s="290" t="s">
        <v>617</v>
      </c>
      <c r="B308" s="290" t="s">
        <v>618</v>
      </c>
      <c r="C308" s="338" t="s">
        <v>37</v>
      </c>
      <c r="D308" s="306">
        <v>-1753288.06</v>
      </c>
      <c r="E308" s="291">
        <v>0</v>
      </c>
      <c r="F308" s="291">
        <v>0</v>
      </c>
      <c r="G308" s="338" t="s">
        <v>37</v>
      </c>
      <c r="H308" s="306">
        <v>-1753288.06</v>
      </c>
    </row>
    <row r="309" spans="1:8" ht="20.100000000000001" customHeight="1" x14ac:dyDescent="0.25">
      <c r="A309" s="290" t="s">
        <v>619</v>
      </c>
      <c r="B309" s="290" t="s">
        <v>620</v>
      </c>
      <c r="C309" s="338" t="s">
        <v>37</v>
      </c>
      <c r="D309" s="306">
        <v>-4596806.6500000004</v>
      </c>
      <c r="E309" s="291">
        <v>0</v>
      </c>
      <c r="F309" s="291">
        <v>0</v>
      </c>
      <c r="G309" s="338" t="s">
        <v>37</v>
      </c>
      <c r="H309" s="306">
        <v>-4596806.6500000004</v>
      </c>
    </row>
    <row r="310" spans="1:8" ht="20.100000000000001" customHeight="1" x14ac:dyDescent="0.25">
      <c r="A310" s="290" t="s">
        <v>621</v>
      </c>
      <c r="B310" s="290" t="s">
        <v>622</v>
      </c>
      <c r="C310" s="338" t="s">
        <v>37</v>
      </c>
      <c r="D310" s="306">
        <v>-2471106.06</v>
      </c>
      <c r="E310" s="291">
        <v>0</v>
      </c>
      <c r="F310" s="291">
        <v>0</v>
      </c>
      <c r="G310" s="338" t="s">
        <v>37</v>
      </c>
      <c r="H310" s="306">
        <v>-2471106.06</v>
      </c>
    </row>
    <row r="311" spans="1:8" ht="20.100000000000001" customHeight="1" x14ac:dyDescent="0.25">
      <c r="A311" s="290" t="s">
        <v>623</v>
      </c>
      <c r="B311" s="290" t="s">
        <v>624</v>
      </c>
      <c r="C311" s="338" t="s">
        <v>37</v>
      </c>
      <c r="D311" s="306">
        <v>-1781867.14</v>
      </c>
      <c r="E311" s="291">
        <v>0</v>
      </c>
      <c r="F311" s="291">
        <v>0</v>
      </c>
      <c r="G311" s="338" t="s">
        <v>37</v>
      </c>
      <c r="H311" s="306">
        <v>-1781867.14</v>
      </c>
    </row>
    <row r="312" spans="1:8" ht="20.100000000000001" customHeight="1" x14ac:dyDescent="0.25">
      <c r="A312" s="290" t="s">
        <v>625</v>
      </c>
      <c r="B312" s="290" t="s">
        <v>626</v>
      </c>
      <c r="C312" s="338" t="s">
        <v>37</v>
      </c>
      <c r="D312" s="306">
        <v>-408915.19</v>
      </c>
      <c r="E312" s="291">
        <v>0</v>
      </c>
      <c r="F312" s="291">
        <v>0</v>
      </c>
      <c r="G312" s="338" t="s">
        <v>37</v>
      </c>
      <c r="H312" s="306">
        <v>-408915.19</v>
      </c>
    </row>
    <row r="313" spans="1:8" ht="20.100000000000001" customHeight="1" x14ac:dyDescent="0.25">
      <c r="A313" s="290" t="s">
        <v>627</v>
      </c>
      <c r="B313" s="290" t="s">
        <v>628</v>
      </c>
      <c r="C313" s="338" t="s">
        <v>37</v>
      </c>
      <c r="D313" s="291">
        <v>1032072.48</v>
      </c>
      <c r="E313" s="291">
        <v>0</v>
      </c>
      <c r="F313" s="291">
        <v>0</v>
      </c>
      <c r="G313" s="338" t="s">
        <v>37</v>
      </c>
      <c r="H313" s="291">
        <v>1032072.48</v>
      </c>
    </row>
    <row r="314" spans="1:8" ht="20.100000000000001" customHeight="1" x14ac:dyDescent="0.25">
      <c r="A314" s="290" t="s">
        <v>629</v>
      </c>
      <c r="B314" s="290" t="s">
        <v>630</v>
      </c>
      <c r="C314" s="338" t="s">
        <v>37</v>
      </c>
      <c r="D314" s="306">
        <v>-1224867.46</v>
      </c>
      <c r="E314" s="291">
        <v>0</v>
      </c>
      <c r="F314" s="291">
        <v>0</v>
      </c>
      <c r="G314" s="338" t="s">
        <v>37</v>
      </c>
      <c r="H314" s="306">
        <v>-1224867.46</v>
      </c>
    </row>
    <row r="315" spans="1:8" ht="20.100000000000001" customHeight="1" x14ac:dyDescent="0.25">
      <c r="A315" s="338" t="s">
        <v>37</v>
      </c>
    </row>
    <row r="316" spans="1:8" ht="20.100000000000001" customHeight="1" x14ac:dyDescent="0.25">
      <c r="A316" s="292" t="s">
        <v>631</v>
      </c>
      <c r="B316" s="292" t="s">
        <v>632</v>
      </c>
      <c r="C316" s="339" t="s">
        <v>37</v>
      </c>
      <c r="D316" s="304">
        <v>0</v>
      </c>
      <c r="E316" s="304">
        <v>0</v>
      </c>
      <c r="F316" s="304">
        <v>18539064.199999999</v>
      </c>
      <c r="G316" s="339" t="s">
        <v>37</v>
      </c>
      <c r="H316" s="304">
        <v>18539064.199999999</v>
      </c>
    </row>
    <row r="317" spans="1:8" ht="20.100000000000001" customHeight="1" x14ac:dyDescent="0.25">
      <c r="A317" s="290" t="s">
        <v>633</v>
      </c>
      <c r="B317" s="290" t="s">
        <v>634</v>
      </c>
      <c r="C317" s="338" t="s">
        <v>37</v>
      </c>
      <c r="D317" s="291">
        <v>0</v>
      </c>
      <c r="E317" s="291">
        <v>0</v>
      </c>
      <c r="F317" s="291">
        <v>18539064.199999999</v>
      </c>
      <c r="G317" s="338" t="s">
        <v>37</v>
      </c>
      <c r="H317" s="291">
        <v>18539064.199999999</v>
      </c>
    </row>
    <row r="318" spans="1:8" ht="20.100000000000001" customHeight="1" x14ac:dyDescent="0.25">
      <c r="A318" s="290" t="s">
        <v>635</v>
      </c>
      <c r="B318" s="290" t="s">
        <v>636</v>
      </c>
      <c r="C318" s="338" t="s">
        <v>37</v>
      </c>
      <c r="D318" s="291">
        <v>0</v>
      </c>
      <c r="E318" s="291">
        <v>0</v>
      </c>
      <c r="F318" s="291">
        <v>12406347.300000001</v>
      </c>
      <c r="G318" s="338" t="s">
        <v>37</v>
      </c>
      <c r="H318" s="291">
        <v>12406347.300000001</v>
      </c>
    </row>
    <row r="319" spans="1:8" ht="20.100000000000001" customHeight="1" x14ac:dyDescent="0.25">
      <c r="A319" s="290" t="s">
        <v>637</v>
      </c>
      <c r="B319" s="290" t="s">
        <v>638</v>
      </c>
      <c r="C319" s="338" t="s">
        <v>37</v>
      </c>
      <c r="D319" s="291">
        <v>0</v>
      </c>
      <c r="E319" s="291">
        <v>0</v>
      </c>
      <c r="F319" s="291">
        <v>4949245.0599999996</v>
      </c>
      <c r="G319" s="338" t="s">
        <v>37</v>
      </c>
      <c r="H319" s="291">
        <v>4949245.0599999996</v>
      </c>
    </row>
    <row r="320" spans="1:8" ht="20.100000000000001" customHeight="1" x14ac:dyDescent="0.25">
      <c r="A320" s="290" t="s">
        <v>639</v>
      </c>
      <c r="B320" s="290" t="s">
        <v>640</v>
      </c>
      <c r="C320" s="338" t="s">
        <v>37</v>
      </c>
      <c r="D320" s="291">
        <v>0</v>
      </c>
      <c r="E320" s="291">
        <v>0</v>
      </c>
      <c r="F320" s="291">
        <v>640855.18999999994</v>
      </c>
      <c r="G320" s="338" t="s">
        <v>37</v>
      </c>
      <c r="H320" s="291">
        <v>640855.18999999994</v>
      </c>
    </row>
    <row r="321" spans="1:8" ht="20.100000000000001" customHeight="1" x14ac:dyDescent="0.25">
      <c r="A321" s="290" t="s">
        <v>641</v>
      </c>
      <c r="B321" s="290" t="s">
        <v>642</v>
      </c>
      <c r="C321" s="338" t="s">
        <v>37</v>
      </c>
      <c r="D321" s="291">
        <v>0</v>
      </c>
      <c r="E321" s="291">
        <v>0</v>
      </c>
      <c r="F321" s="291">
        <v>57657.22</v>
      </c>
      <c r="G321" s="338" t="s">
        <v>37</v>
      </c>
      <c r="H321" s="291">
        <v>57657.22</v>
      </c>
    </row>
    <row r="322" spans="1:8" ht="20.100000000000001" customHeight="1" x14ac:dyDescent="0.25">
      <c r="A322" s="290" t="s">
        <v>643</v>
      </c>
      <c r="B322" s="290" t="s">
        <v>644</v>
      </c>
      <c r="C322" s="338" t="s">
        <v>37</v>
      </c>
      <c r="D322" s="291">
        <v>0</v>
      </c>
      <c r="E322" s="291">
        <v>0</v>
      </c>
      <c r="F322" s="291">
        <v>484959.43</v>
      </c>
      <c r="G322" s="338" t="s">
        <v>37</v>
      </c>
      <c r="H322" s="291">
        <v>484959.43</v>
      </c>
    </row>
    <row r="323" spans="1:8" ht="20.100000000000001" customHeight="1" x14ac:dyDescent="0.25">
      <c r="A323" s="338" t="s">
        <v>37</v>
      </c>
    </row>
    <row r="324" spans="1:8" ht="20.100000000000001" customHeight="1" x14ac:dyDescent="0.25">
      <c r="A324" s="292" t="s">
        <v>645</v>
      </c>
      <c r="B324" s="292" t="s">
        <v>5</v>
      </c>
      <c r="C324" s="339" t="s">
        <v>37</v>
      </c>
      <c r="D324" s="304">
        <v>0</v>
      </c>
      <c r="E324" s="304">
        <v>0</v>
      </c>
      <c r="F324" s="304">
        <v>617611.98</v>
      </c>
      <c r="G324" s="339" t="s">
        <v>37</v>
      </c>
      <c r="H324" s="304">
        <v>617611.98</v>
      </c>
    </row>
    <row r="325" spans="1:8" ht="20.100000000000001" customHeight="1" x14ac:dyDescent="0.25">
      <c r="A325" s="290" t="s">
        <v>646</v>
      </c>
      <c r="B325" s="290" t="s">
        <v>647</v>
      </c>
      <c r="C325" s="338" t="s">
        <v>37</v>
      </c>
      <c r="D325" s="291">
        <v>0</v>
      </c>
      <c r="E325" s="291">
        <v>0</v>
      </c>
      <c r="F325" s="291">
        <v>4507.51</v>
      </c>
      <c r="G325" s="338" t="s">
        <v>37</v>
      </c>
      <c r="H325" s="291">
        <v>4507.51</v>
      </c>
    </row>
    <row r="326" spans="1:8" ht="20.100000000000001" customHeight="1" x14ac:dyDescent="0.25">
      <c r="A326" s="290" t="s">
        <v>648</v>
      </c>
      <c r="B326" s="290" t="s">
        <v>649</v>
      </c>
      <c r="C326" s="338" t="s">
        <v>37</v>
      </c>
      <c r="D326" s="291">
        <v>0</v>
      </c>
      <c r="E326" s="291">
        <v>0</v>
      </c>
      <c r="F326" s="291">
        <v>0.33</v>
      </c>
      <c r="G326" s="338" t="s">
        <v>37</v>
      </c>
      <c r="H326" s="291">
        <v>0.33</v>
      </c>
    </row>
    <row r="327" spans="1:8" ht="20.100000000000001" customHeight="1" x14ac:dyDescent="0.25">
      <c r="A327" s="290" t="s">
        <v>650</v>
      </c>
      <c r="B327" s="290" t="s">
        <v>158</v>
      </c>
      <c r="C327" s="338" t="s">
        <v>37</v>
      </c>
      <c r="D327" s="291">
        <v>0</v>
      </c>
      <c r="E327" s="291">
        <v>0</v>
      </c>
      <c r="F327" s="291">
        <v>613104.14</v>
      </c>
      <c r="G327" s="338" t="s">
        <v>37</v>
      </c>
      <c r="H327" s="291">
        <v>613104.14</v>
      </c>
    </row>
    <row r="328" spans="1:8" ht="20.100000000000001" customHeight="1" x14ac:dyDescent="0.25">
      <c r="A328" s="338" t="s">
        <v>37</v>
      </c>
    </row>
    <row r="329" spans="1:8" ht="20.100000000000001" customHeight="1" x14ac:dyDescent="0.25">
      <c r="A329" s="292" t="s">
        <v>651</v>
      </c>
      <c r="B329" s="292" t="s">
        <v>652</v>
      </c>
      <c r="C329" s="304">
        <v>0</v>
      </c>
      <c r="D329" s="339" t="s">
        <v>37</v>
      </c>
      <c r="E329" s="304">
        <v>1190062.32</v>
      </c>
      <c r="F329" s="304">
        <v>0</v>
      </c>
      <c r="G329" s="304">
        <v>1190062.32</v>
      </c>
      <c r="H329" s="339" t="s">
        <v>37</v>
      </c>
    </row>
    <row r="330" spans="1:8" ht="20.100000000000001" customHeight="1" x14ac:dyDescent="0.25">
      <c r="A330" s="290" t="s">
        <v>653</v>
      </c>
      <c r="B330" s="290" t="s">
        <v>654</v>
      </c>
      <c r="C330" s="291">
        <v>0</v>
      </c>
      <c r="D330" s="338" t="s">
        <v>37</v>
      </c>
      <c r="E330" s="291">
        <v>533500</v>
      </c>
      <c r="F330" s="291">
        <v>0</v>
      </c>
      <c r="G330" s="291">
        <v>533500</v>
      </c>
      <c r="H330" s="338" t="s">
        <v>37</v>
      </c>
    </row>
    <row r="331" spans="1:8" ht="20.100000000000001" customHeight="1" x14ac:dyDescent="0.25">
      <c r="A331" s="290" t="s">
        <v>655</v>
      </c>
      <c r="B331" s="290" t="s">
        <v>656</v>
      </c>
      <c r="C331" s="291">
        <v>0</v>
      </c>
      <c r="D331" s="338" t="s">
        <v>37</v>
      </c>
      <c r="E331" s="291">
        <v>656562.31999999995</v>
      </c>
      <c r="F331" s="291">
        <v>0</v>
      </c>
      <c r="G331" s="291">
        <v>656562.31999999995</v>
      </c>
      <c r="H331" s="338" t="s">
        <v>37</v>
      </c>
    </row>
    <row r="332" spans="1:8" ht="20.100000000000001" customHeight="1" x14ac:dyDescent="0.25">
      <c r="A332" s="338" t="s">
        <v>37</v>
      </c>
    </row>
    <row r="333" spans="1:8" ht="20.100000000000001" customHeight="1" x14ac:dyDescent="0.25">
      <c r="A333" s="292" t="s">
        <v>657</v>
      </c>
      <c r="B333" s="292" t="s">
        <v>658</v>
      </c>
      <c r="C333" s="304">
        <v>0</v>
      </c>
      <c r="D333" s="339" t="s">
        <v>37</v>
      </c>
      <c r="E333" s="304">
        <v>12621186.68</v>
      </c>
      <c r="F333" s="304">
        <v>0</v>
      </c>
      <c r="G333" s="304">
        <v>12621186.68</v>
      </c>
      <c r="H333" s="339" t="s">
        <v>37</v>
      </c>
    </row>
    <row r="334" spans="1:8" ht="20.100000000000001" customHeight="1" x14ac:dyDescent="0.25">
      <c r="A334" s="290" t="s">
        <v>659</v>
      </c>
      <c r="B334" s="290" t="s">
        <v>660</v>
      </c>
      <c r="C334" s="291">
        <v>0</v>
      </c>
      <c r="D334" s="338" t="s">
        <v>37</v>
      </c>
      <c r="E334" s="291">
        <v>653100</v>
      </c>
      <c r="F334" s="291">
        <v>0</v>
      </c>
      <c r="G334" s="291">
        <v>653100</v>
      </c>
      <c r="H334" s="338" t="s">
        <v>37</v>
      </c>
    </row>
    <row r="335" spans="1:8" ht="20.100000000000001" customHeight="1" x14ac:dyDescent="0.25">
      <c r="A335" s="290" t="s">
        <v>661</v>
      </c>
      <c r="B335" s="290" t="s">
        <v>662</v>
      </c>
      <c r="C335" s="291">
        <v>0</v>
      </c>
      <c r="D335" s="338" t="s">
        <v>37</v>
      </c>
      <c r="E335" s="291">
        <v>202101.79</v>
      </c>
      <c r="F335" s="291">
        <v>0</v>
      </c>
      <c r="G335" s="291">
        <v>202101.79</v>
      </c>
      <c r="H335" s="338" t="s">
        <v>37</v>
      </c>
    </row>
    <row r="336" spans="1:8" ht="20.100000000000001" customHeight="1" x14ac:dyDescent="0.25">
      <c r="A336" s="290" t="s">
        <v>663</v>
      </c>
      <c r="B336" s="290" t="s">
        <v>664</v>
      </c>
      <c r="C336" s="291">
        <v>0</v>
      </c>
      <c r="D336" s="338" t="s">
        <v>37</v>
      </c>
      <c r="E336" s="291">
        <v>43947.31</v>
      </c>
      <c r="F336" s="291">
        <v>0</v>
      </c>
      <c r="G336" s="291">
        <v>43947.31</v>
      </c>
      <c r="H336" s="338" t="s">
        <v>37</v>
      </c>
    </row>
    <row r="337" spans="1:8" ht="20.100000000000001" customHeight="1" x14ac:dyDescent="0.25">
      <c r="A337" s="290" t="s">
        <v>665</v>
      </c>
      <c r="B337" s="290" t="s">
        <v>666</v>
      </c>
      <c r="C337" s="291">
        <v>0</v>
      </c>
      <c r="D337" s="338" t="s">
        <v>37</v>
      </c>
      <c r="E337" s="291">
        <v>597797.78</v>
      </c>
      <c r="F337" s="291">
        <v>0</v>
      </c>
      <c r="G337" s="291">
        <v>597797.78</v>
      </c>
      <c r="H337" s="338" t="s">
        <v>37</v>
      </c>
    </row>
    <row r="338" spans="1:8" ht="20.100000000000001" customHeight="1" x14ac:dyDescent="0.25">
      <c r="A338" s="290" t="s">
        <v>667</v>
      </c>
      <c r="B338" s="290" t="s">
        <v>668</v>
      </c>
      <c r="C338" s="291">
        <v>0</v>
      </c>
      <c r="D338" s="338" t="s">
        <v>37</v>
      </c>
      <c r="E338" s="291">
        <v>494349.5</v>
      </c>
      <c r="F338" s="291">
        <v>0</v>
      </c>
      <c r="G338" s="291">
        <v>494349.5</v>
      </c>
      <c r="H338" s="338" t="s">
        <v>37</v>
      </c>
    </row>
    <row r="339" spans="1:8" ht="20.100000000000001" customHeight="1" x14ac:dyDescent="0.25">
      <c r="A339" s="290" t="s">
        <v>669</v>
      </c>
      <c r="B339" s="290" t="s">
        <v>670</v>
      </c>
      <c r="C339" s="291">
        <v>0</v>
      </c>
      <c r="D339" s="338" t="s">
        <v>37</v>
      </c>
      <c r="E339" s="291">
        <v>103448.28</v>
      </c>
      <c r="F339" s="291">
        <v>0</v>
      </c>
      <c r="G339" s="291">
        <v>103448.28</v>
      </c>
      <c r="H339" s="338" t="s">
        <v>37</v>
      </c>
    </row>
    <row r="340" spans="1:8" ht="20.100000000000001" customHeight="1" x14ac:dyDescent="0.25">
      <c r="A340" s="290" t="s">
        <v>671</v>
      </c>
      <c r="B340" s="290" t="s">
        <v>672</v>
      </c>
      <c r="C340" s="291">
        <v>0</v>
      </c>
      <c r="D340" s="338" t="s">
        <v>37</v>
      </c>
      <c r="E340" s="291">
        <v>24756.68</v>
      </c>
      <c r="F340" s="291">
        <v>0</v>
      </c>
      <c r="G340" s="291">
        <v>24756.68</v>
      </c>
      <c r="H340" s="338" t="s">
        <v>37</v>
      </c>
    </row>
    <row r="341" spans="1:8" ht="20.100000000000001" customHeight="1" x14ac:dyDescent="0.25">
      <c r="A341" s="290" t="s">
        <v>673</v>
      </c>
      <c r="B341" s="290" t="s">
        <v>674</v>
      </c>
      <c r="C341" s="291">
        <v>0</v>
      </c>
      <c r="D341" s="338" t="s">
        <v>37</v>
      </c>
      <c r="E341" s="291">
        <v>411252.19</v>
      </c>
      <c r="F341" s="291">
        <v>0</v>
      </c>
      <c r="G341" s="291">
        <v>411252.19</v>
      </c>
      <c r="H341" s="338" t="s">
        <v>37</v>
      </c>
    </row>
    <row r="342" spans="1:8" ht="20.100000000000001" customHeight="1" x14ac:dyDescent="0.25">
      <c r="A342" s="290" t="s">
        <v>675</v>
      </c>
      <c r="B342" s="290" t="s">
        <v>668</v>
      </c>
      <c r="C342" s="291">
        <v>0</v>
      </c>
      <c r="D342" s="338" t="s">
        <v>37</v>
      </c>
      <c r="E342" s="291">
        <v>372847.02</v>
      </c>
      <c r="F342" s="291">
        <v>0</v>
      </c>
      <c r="G342" s="291">
        <v>372847.02</v>
      </c>
      <c r="H342" s="338" t="s">
        <v>37</v>
      </c>
    </row>
    <row r="343" spans="1:8" ht="20.100000000000001" customHeight="1" x14ac:dyDescent="0.25">
      <c r="A343" s="290" t="s">
        <v>676</v>
      </c>
      <c r="B343" s="290" t="s">
        <v>670</v>
      </c>
      <c r="C343" s="291">
        <v>0</v>
      </c>
      <c r="D343" s="338" t="s">
        <v>37</v>
      </c>
      <c r="E343" s="291">
        <v>38405.17</v>
      </c>
      <c r="F343" s="291">
        <v>0</v>
      </c>
      <c r="G343" s="291">
        <v>38405.17</v>
      </c>
      <c r="H343" s="338" t="s">
        <v>37</v>
      </c>
    </row>
    <row r="344" spans="1:8" ht="20.100000000000001" customHeight="1" x14ac:dyDescent="0.25">
      <c r="A344" s="290" t="s">
        <v>677</v>
      </c>
      <c r="B344" s="290" t="s">
        <v>678</v>
      </c>
      <c r="C344" s="291">
        <v>0</v>
      </c>
      <c r="D344" s="338" t="s">
        <v>37</v>
      </c>
      <c r="E344" s="291">
        <v>557.41</v>
      </c>
      <c r="F344" s="291">
        <v>0</v>
      </c>
      <c r="G344" s="291">
        <v>557.41</v>
      </c>
      <c r="H344" s="338" t="s">
        <v>37</v>
      </c>
    </row>
    <row r="345" spans="1:8" ht="20.100000000000001" customHeight="1" x14ac:dyDescent="0.25">
      <c r="A345" s="290" t="s">
        <v>679</v>
      </c>
      <c r="B345" s="290" t="s">
        <v>680</v>
      </c>
      <c r="C345" s="291">
        <v>0</v>
      </c>
      <c r="D345" s="338" t="s">
        <v>37</v>
      </c>
      <c r="E345" s="291">
        <v>3522.15</v>
      </c>
      <c r="F345" s="291">
        <v>0</v>
      </c>
      <c r="G345" s="291">
        <v>3522.15</v>
      </c>
      <c r="H345" s="338" t="s">
        <v>37</v>
      </c>
    </row>
    <row r="346" spans="1:8" ht="20.100000000000001" customHeight="1" x14ac:dyDescent="0.25">
      <c r="A346" s="290" t="s">
        <v>681</v>
      </c>
      <c r="B346" s="290" t="s">
        <v>682</v>
      </c>
      <c r="C346" s="291">
        <v>0</v>
      </c>
      <c r="D346" s="338" t="s">
        <v>37</v>
      </c>
      <c r="E346" s="291">
        <v>50500.84</v>
      </c>
      <c r="F346" s="291">
        <v>0</v>
      </c>
      <c r="G346" s="291">
        <v>50500.84</v>
      </c>
      <c r="H346" s="338" t="s">
        <v>37</v>
      </c>
    </row>
    <row r="347" spans="1:8" ht="20.100000000000001" customHeight="1" x14ac:dyDescent="0.25">
      <c r="A347" s="290" t="s">
        <v>683</v>
      </c>
      <c r="B347" s="290" t="s">
        <v>684</v>
      </c>
      <c r="C347" s="291">
        <v>0</v>
      </c>
      <c r="D347" s="338" t="s">
        <v>37</v>
      </c>
      <c r="E347" s="291">
        <v>1375090.41</v>
      </c>
      <c r="F347" s="291">
        <v>0</v>
      </c>
      <c r="G347" s="291">
        <v>1375090.41</v>
      </c>
      <c r="H347" s="338" t="s">
        <v>37</v>
      </c>
    </row>
    <row r="348" spans="1:8" ht="20.100000000000001" customHeight="1" x14ac:dyDescent="0.25">
      <c r="A348" s="290" t="s">
        <v>685</v>
      </c>
      <c r="B348" s="290" t="s">
        <v>686</v>
      </c>
      <c r="C348" s="291">
        <v>0</v>
      </c>
      <c r="D348" s="338" t="s">
        <v>37</v>
      </c>
      <c r="E348" s="291">
        <v>11344.62</v>
      </c>
      <c r="F348" s="291">
        <v>0</v>
      </c>
      <c r="G348" s="291">
        <v>11344.62</v>
      </c>
      <c r="H348" s="338" t="s">
        <v>37</v>
      </c>
    </row>
    <row r="349" spans="1:8" ht="20.100000000000001" customHeight="1" x14ac:dyDescent="0.25">
      <c r="A349" s="290" t="s">
        <v>687</v>
      </c>
      <c r="B349" s="290" t="s">
        <v>688</v>
      </c>
      <c r="C349" s="291">
        <v>0</v>
      </c>
      <c r="D349" s="338" t="s">
        <v>37</v>
      </c>
      <c r="E349" s="291">
        <v>38876.720000000001</v>
      </c>
      <c r="F349" s="291">
        <v>0</v>
      </c>
      <c r="G349" s="291">
        <v>38876.720000000001</v>
      </c>
      <c r="H349" s="338" t="s">
        <v>37</v>
      </c>
    </row>
    <row r="350" spans="1:8" ht="20.100000000000001" customHeight="1" x14ac:dyDescent="0.25">
      <c r="A350" s="290" t="s">
        <v>689</v>
      </c>
      <c r="B350" s="290" t="s">
        <v>690</v>
      </c>
      <c r="C350" s="291">
        <v>0</v>
      </c>
      <c r="D350" s="338" t="s">
        <v>37</v>
      </c>
      <c r="E350" s="291">
        <v>2445353.35</v>
      </c>
      <c r="F350" s="291">
        <v>0</v>
      </c>
      <c r="G350" s="291">
        <v>2445353.35</v>
      </c>
      <c r="H350" s="338" t="s">
        <v>37</v>
      </c>
    </row>
    <row r="351" spans="1:8" ht="20.100000000000001" customHeight="1" x14ac:dyDescent="0.25">
      <c r="A351" s="290" t="s">
        <v>691</v>
      </c>
      <c r="B351" s="290" t="s">
        <v>692</v>
      </c>
      <c r="C351" s="291">
        <v>0</v>
      </c>
      <c r="D351" s="338" t="s">
        <v>37</v>
      </c>
      <c r="E351" s="291">
        <v>1184.28</v>
      </c>
      <c r="F351" s="291">
        <v>0</v>
      </c>
      <c r="G351" s="291">
        <v>1184.28</v>
      </c>
      <c r="H351" s="338" t="s">
        <v>37</v>
      </c>
    </row>
    <row r="352" spans="1:8" ht="20.100000000000001" customHeight="1" x14ac:dyDescent="0.25">
      <c r="A352" s="290" t="s">
        <v>693</v>
      </c>
      <c r="B352" s="290" t="s">
        <v>694</v>
      </c>
      <c r="C352" s="291">
        <v>0</v>
      </c>
      <c r="D352" s="338" t="s">
        <v>37</v>
      </c>
      <c r="E352" s="291">
        <v>139375</v>
      </c>
      <c r="F352" s="291">
        <v>0</v>
      </c>
      <c r="G352" s="291">
        <v>139375</v>
      </c>
      <c r="H352" s="338" t="s">
        <v>37</v>
      </c>
    </row>
    <row r="353" spans="1:8" ht="20.100000000000001" customHeight="1" x14ac:dyDescent="0.25">
      <c r="A353" s="290" t="s">
        <v>695</v>
      </c>
      <c r="B353" s="290" t="s">
        <v>696</v>
      </c>
      <c r="C353" s="291">
        <v>0</v>
      </c>
      <c r="D353" s="338" t="s">
        <v>37</v>
      </c>
      <c r="E353" s="291">
        <v>3078454.41</v>
      </c>
      <c r="F353" s="291">
        <v>0</v>
      </c>
      <c r="G353" s="291">
        <v>3078454.41</v>
      </c>
      <c r="H353" s="338" t="s">
        <v>37</v>
      </c>
    </row>
    <row r="354" spans="1:8" ht="20.100000000000001" customHeight="1" x14ac:dyDescent="0.25">
      <c r="A354" s="290" t="s">
        <v>697</v>
      </c>
      <c r="B354" s="290" t="s">
        <v>698</v>
      </c>
      <c r="C354" s="291">
        <v>0</v>
      </c>
      <c r="D354" s="338" t="s">
        <v>37</v>
      </c>
      <c r="E354" s="291">
        <v>68260.75</v>
      </c>
      <c r="F354" s="291">
        <v>0</v>
      </c>
      <c r="G354" s="291">
        <v>68260.75</v>
      </c>
      <c r="H354" s="338" t="s">
        <v>37</v>
      </c>
    </row>
    <row r="355" spans="1:8" ht="20.100000000000001" customHeight="1" x14ac:dyDescent="0.25">
      <c r="A355" s="290" t="s">
        <v>699</v>
      </c>
      <c r="B355" s="290" t="s">
        <v>700</v>
      </c>
      <c r="C355" s="291">
        <v>0</v>
      </c>
      <c r="D355" s="338" t="s">
        <v>37</v>
      </c>
      <c r="E355" s="291">
        <v>2441811.83</v>
      </c>
      <c r="F355" s="291">
        <v>0</v>
      </c>
      <c r="G355" s="291">
        <v>2441811.83</v>
      </c>
      <c r="H355" s="338" t="s">
        <v>37</v>
      </c>
    </row>
    <row r="356" spans="1:8" ht="20.100000000000001" customHeight="1" x14ac:dyDescent="0.25">
      <c r="A356" s="290" t="s">
        <v>701</v>
      </c>
      <c r="B356" s="290" t="s">
        <v>702</v>
      </c>
      <c r="C356" s="291">
        <v>0</v>
      </c>
      <c r="D356" s="338" t="s">
        <v>37</v>
      </c>
      <c r="E356" s="291">
        <v>107934.83</v>
      </c>
      <c r="F356" s="291">
        <v>0</v>
      </c>
      <c r="G356" s="291">
        <v>107934.83</v>
      </c>
      <c r="H356" s="338" t="s">
        <v>37</v>
      </c>
    </row>
    <row r="357" spans="1:8" ht="20.100000000000001" customHeight="1" x14ac:dyDescent="0.25">
      <c r="A357" s="290" t="s">
        <v>703</v>
      </c>
      <c r="B357" s="290" t="s">
        <v>704</v>
      </c>
      <c r="C357" s="291">
        <v>0</v>
      </c>
      <c r="D357" s="338" t="s">
        <v>37</v>
      </c>
      <c r="E357" s="291">
        <v>321093.74</v>
      </c>
      <c r="F357" s="291">
        <v>0</v>
      </c>
      <c r="G357" s="291">
        <v>321093.74</v>
      </c>
      <c r="H357" s="338" t="s">
        <v>37</v>
      </c>
    </row>
    <row r="358" spans="1:8" ht="20.100000000000001" customHeight="1" x14ac:dyDescent="0.25">
      <c r="A358" s="290" t="s">
        <v>705</v>
      </c>
      <c r="B358" s="290" t="s">
        <v>706</v>
      </c>
      <c r="C358" s="291">
        <v>0</v>
      </c>
      <c r="D358" s="338" t="s">
        <v>37</v>
      </c>
      <c r="E358" s="291">
        <v>652.72</v>
      </c>
      <c r="F358" s="291">
        <v>0</v>
      </c>
      <c r="G358" s="291">
        <v>652.72</v>
      </c>
      <c r="H358" s="338" t="s">
        <v>37</v>
      </c>
    </row>
    <row r="359" spans="1:8" ht="20.100000000000001" customHeight="1" x14ac:dyDescent="0.25">
      <c r="A359" s="290" t="s">
        <v>707</v>
      </c>
      <c r="B359" s="290" t="s">
        <v>708</v>
      </c>
      <c r="C359" s="291">
        <v>0</v>
      </c>
      <c r="D359" s="338" t="s">
        <v>37</v>
      </c>
      <c r="E359" s="291">
        <v>584447.87</v>
      </c>
      <c r="F359" s="291">
        <v>0</v>
      </c>
      <c r="G359" s="291">
        <v>584447.87</v>
      </c>
      <c r="H359" s="338" t="s">
        <v>37</v>
      </c>
    </row>
    <row r="360" spans="1:8" ht="20.100000000000001" customHeight="1" x14ac:dyDescent="0.25">
      <c r="A360" s="290" t="s">
        <v>709</v>
      </c>
      <c r="B360" s="290" t="s">
        <v>710</v>
      </c>
      <c r="C360" s="291">
        <v>0</v>
      </c>
      <c r="D360" s="338" t="s">
        <v>37</v>
      </c>
      <c r="E360" s="291">
        <v>19770</v>
      </c>
      <c r="F360" s="291">
        <v>0</v>
      </c>
      <c r="G360" s="291">
        <v>19770</v>
      </c>
      <c r="H360" s="338" t="s">
        <v>37</v>
      </c>
    </row>
    <row r="361" spans="1:8" ht="20.100000000000001" customHeight="1" x14ac:dyDescent="0.25">
      <c r="A361" s="338" t="s">
        <v>37</v>
      </c>
    </row>
    <row r="362" spans="1:8" ht="20.100000000000001" customHeight="1" x14ac:dyDescent="0.25">
      <c r="A362" s="292" t="s">
        <v>711</v>
      </c>
      <c r="B362" s="292" t="s">
        <v>712</v>
      </c>
      <c r="C362" s="304">
        <v>0</v>
      </c>
      <c r="D362" s="339" t="s">
        <v>37</v>
      </c>
      <c r="E362" s="304">
        <v>4953583.1100000003</v>
      </c>
      <c r="F362" s="304">
        <v>0</v>
      </c>
      <c r="G362" s="304">
        <v>4953583.1100000003</v>
      </c>
      <c r="H362" s="339" t="s">
        <v>37</v>
      </c>
    </row>
    <row r="363" spans="1:8" ht="20.100000000000001" customHeight="1" x14ac:dyDescent="0.25">
      <c r="A363" s="290" t="s">
        <v>713</v>
      </c>
      <c r="B363" s="290" t="s">
        <v>714</v>
      </c>
      <c r="C363" s="291">
        <v>0</v>
      </c>
      <c r="D363" s="338" t="s">
        <v>37</v>
      </c>
      <c r="E363" s="291">
        <v>694820.93</v>
      </c>
      <c r="F363" s="291">
        <v>0</v>
      </c>
      <c r="G363" s="291">
        <v>694820.93</v>
      </c>
      <c r="H363" s="338" t="s">
        <v>37</v>
      </c>
    </row>
    <row r="364" spans="1:8" ht="20.100000000000001" customHeight="1" x14ac:dyDescent="0.25">
      <c r="A364" s="290" t="s">
        <v>715</v>
      </c>
      <c r="B364" s="290" t="s">
        <v>716</v>
      </c>
      <c r="C364" s="291">
        <v>0</v>
      </c>
      <c r="D364" s="338" t="s">
        <v>37</v>
      </c>
      <c r="E364" s="291">
        <v>37.56</v>
      </c>
      <c r="F364" s="291">
        <v>0</v>
      </c>
      <c r="G364" s="291">
        <v>37.56</v>
      </c>
      <c r="H364" s="338" t="s">
        <v>37</v>
      </c>
    </row>
    <row r="365" spans="1:8" ht="20.100000000000001" customHeight="1" x14ac:dyDescent="0.25">
      <c r="A365" s="290" t="s">
        <v>717</v>
      </c>
      <c r="B365" s="290" t="s">
        <v>718</v>
      </c>
      <c r="C365" s="291">
        <v>0</v>
      </c>
      <c r="D365" s="338" t="s">
        <v>37</v>
      </c>
      <c r="E365" s="291">
        <v>55327.86</v>
      </c>
      <c r="F365" s="291">
        <v>0</v>
      </c>
      <c r="G365" s="291">
        <v>55327.86</v>
      </c>
      <c r="H365" s="338" t="s">
        <v>37</v>
      </c>
    </row>
    <row r="366" spans="1:8" ht="20.100000000000001" customHeight="1" x14ac:dyDescent="0.25">
      <c r="A366" s="290" t="s">
        <v>719</v>
      </c>
      <c r="B366" s="290" t="s">
        <v>720</v>
      </c>
      <c r="C366" s="291">
        <v>0</v>
      </c>
      <c r="D366" s="338" t="s">
        <v>37</v>
      </c>
      <c r="E366" s="291">
        <v>16246.32</v>
      </c>
      <c r="F366" s="291">
        <v>0</v>
      </c>
      <c r="G366" s="291">
        <v>16246.32</v>
      </c>
      <c r="H366" s="338" t="s">
        <v>37</v>
      </c>
    </row>
    <row r="367" spans="1:8" ht="20.100000000000001" customHeight="1" x14ac:dyDescent="0.25">
      <c r="A367" s="290" t="s">
        <v>721</v>
      </c>
      <c r="B367" s="290" t="s">
        <v>722</v>
      </c>
      <c r="C367" s="291">
        <v>0</v>
      </c>
      <c r="D367" s="338" t="s">
        <v>37</v>
      </c>
      <c r="E367" s="291">
        <v>17321.77</v>
      </c>
      <c r="F367" s="291">
        <v>0</v>
      </c>
      <c r="G367" s="291">
        <v>17321.77</v>
      </c>
      <c r="H367" s="338" t="s">
        <v>37</v>
      </c>
    </row>
    <row r="368" spans="1:8" ht="20.100000000000001" customHeight="1" x14ac:dyDescent="0.25">
      <c r="A368" s="290" t="s">
        <v>723</v>
      </c>
      <c r="B368" s="290" t="s">
        <v>724</v>
      </c>
      <c r="C368" s="291">
        <v>0</v>
      </c>
      <c r="D368" s="338" t="s">
        <v>37</v>
      </c>
      <c r="E368" s="291">
        <v>6498.51</v>
      </c>
      <c r="F368" s="291">
        <v>0</v>
      </c>
      <c r="G368" s="291">
        <v>6498.51</v>
      </c>
      <c r="H368" s="338" t="s">
        <v>37</v>
      </c>
    </row>
    <row r="369" spans="1:8" ht="20.100000000000001" customHeight="1" x14ac:dyDescent="0.25">
      <c r="A369" s="290" t="s">
        <v>725</v>
      </c>
      <c r="B369" s="290" t="s">
        <v>726</v>
      </c>
      <c r="C369" s="291">
        <v>0</v>
      </c>
      <c r="D369" s="338" t="s">
        <v>37</v>
      </c>
      <c r="E369" s="291">
        <v>9793</v>
      </c>
      <c r="F369" s="291">
        <v>0</v>
      </c>
      <c r="G369" s="291">
        <v>9793</v>
      </c>
      <c r="H369" s="338" t="s">
        <v>37</v>
      </c>
    </row>
    <row r="370" spans="1:8" ht="20.100000000000001" customHeight="1" x14ac:dyDescent="0.25">
      <c r="A370" s="298" t="s">
        <v>727</v>
      </c>
      <c r="B370" s="298" t="s">
        <v>728</v>
      </c>
      <c r="C370" s="299">
        <v>0</v>
      </c>
      <c r="D370" s="361" t="s">
        <v>37</v>
      </c>
      <c r="E370" s="299">
        <v>245962</v>
      </c>
      <c r="F370" s="299">
        <v>0</v>
      </c>
      <c r="G370" s="299">
        <v>245962</v>
      </c>
      <c r="H370" s="338" t="s">
        <v>37</v>
      </c>
    </row>
    <row r="371" spans="1:8" ht="20.100000000000001" customHeight="1" x14ac:dyDescent="0.25">
      <c r="A371" s="290" t="s">
        <v>729</v>
      </c>
      <c r="B371" s="290" t="s">
        <v>678</v>
      </c>
      <c r="C371" s="291">
        <v>0</v>
      </c>
      <c r="D371" s="338" t="s">
        <v>37</v>
      </c>
      <c r="E371" s="291">
        <v>5597.11</v>
      </c>
      <c r="F371" s="291">
        <v>0</v>
      </c>
      <c r="G371" s="291">
        <v>5597.11</v>
      </c>
      <c r="H371" s="338" t="s">
        <v>37</v>
      </c>
    </row>
    <row r="372" spans="1:8" ht="20.100000000000001" customHeight="1" x14ac:dyDescent="0.25">
      <c r="A372" s="290" t="s">
        <v>730</v>
      </c>
      <c r="B372" s="290" t="s">
        <v>731</v>
      </c>
      <c r="C372" s="291">
        <v>0</v>
      </c>
      <c r="D372" s="338" t="s">
        <v>37</v>
      </c>
      <c r="E372" s="291">
        <v>2880212.28</v>
      </c>
      <c r="F372" s="291">
        <v>0</v>
      </c>
      <c r="G372" s="291">
        <v>2880212.28</v>
      </c>
      <c r="H372" s="338" t="s">
        <v>37</v>
      </c>
    </row>
    <row r="373" spans="1:8" ht="20.100000000000001" customHeight="1" x14ac:dyDescent="0.25">
      <c r="A373" s="298" t="s">
        <v>732</v>
      </c>
      <c r="B373" s="298" t="s">
        <v>733</v>
      </c>
      <c r="C373" s="299">
        <v>0</v>
      </c>
      <c r="D373" s="361" t="s">
        <v>37</v>
      </c>
      <c r="E373" s="299">
        <v>12326.4</v>
      </c>
      <c r="F373" s="299">
        <v>0</v>
      </c>
      <c r="G373" s="299">
        <v>12326.4</v>
      </c>
      <c r="H373" s="338" t="s">
        <v>37</v>
      </c>
    </row>
    <row r="374" spans="1:8" ht="20.100000000000001" customHeight="1" x14ac:dyDescent="0.25">
      <c r="A374" s="298" t="s">
        <v>734</v>
      </c>
      <c r="B374" s="298" t="s">
        <v>735</v>
      </c>
      <c r="C374" s="299">
        <v>0</v>
      </c>
      <c r="D374" s="361" t="s">
        <v>37</v>
      </c>
      <c r="E374" s="299">
        <v>19448.98</v>
      </c>
      <c r="F374" s="299">
        <v>0</v>
      </c>
      <c r="G374" s="299">
        <v>19448.98</v>
      </c>
      <c r="H374" s="338" t="s">
        <v>37</v>
      </c>
    </row>
    <row r="375" spans="1:8" ht="20.100000000000001" customHeight="1" x14ac:dyDescent="0.25">
      <c r="A375" s="298" t="s">
        <v>736</v>
      </c>
      <c r="B375" s="298" t="s">
        <v>737</v>
      </c>
      <c r="C375" s="299">
        <v>0</v>
      </c>
      <c r="D375" s="361" t="s">
        <v>37</v>
      </c>
      <c r="E375" s="299">
        <v>4862.24</v>
      </c>
      <c r="F375" s="299">
        <v>0</v>
      </c>
      <c r="G375" s="299">
        <v>4862.24</v>
      </c>
      <c r="H375" s="338" t="s">
        <v>37</v>
      </c>
    </row>
    <row r="376" spans="1:8" ht="20.100000000000001" customHeight="1" x14ac:dyDescent="0.25">
      <c r="A376" s="290" t="s">
        <v>738</v>
      </c>
      <c r="B376" s="290" t="s">
        <v>692</v>
      </c>
      <c r="C376" s="291">
        <v>0</v>
      </c>
      <c r="D376" s="338" t="s">
        <v>37</v>
      </c>
      <c r="E376" s="291">
        <v>507</v>
      </c>
      <c r="F376" s="291">
        <v>0</v>
      </c>
      <c r="G376" s="291">
        <v>507</v>
      </c>
      <c r="H376" s="338" t="s">
        <v>37</v>
      </c>
    </row>
    <row r="377" spans="1:8" ht="20.100000000000001" customHeight="1" x14ac:dyDescent="0.25">
      <c r="A377" s="290" t="s">
        <v>739</v>
      </c>
      <c r="B377" s="290" t="s">
        <v>740</v>
      </c>
      <c r="C377" s="291">
        <v>0</v>
      </c>
      <c r="D377" s="338" t="s">
        <v>37</v>
      </c>
      <c r="E377" s="291">
        <v>40384.480000000003</v>
      </c>
      <c r="F377" s="291">
        <v>0</v>
      </c>
      <c r="G377" s="291">
        <v>40384.480000000003</v>
      </c>
      <c r="H377" s="338" t="s">
        <v>37</v>
      </c>
    </row>
    <row r="378" spans="1:8" ht="20.100000000000001" customHeight="1" x14ac:dyDescent="0.25">
      <c r="A378" s="290" t="s">
        <v>741</v>
      </c>
      <c r="B378" s="290" t="s">
        <v>742</v>
      </c>
      <c r="C378" s="291">
        <v>0</v>
      </c>
      <c r="D378" s="338" t="s">
        <v>37</v>
      </c>
      <c r="E378" s="291">
        <v>657.7</v>
      </c>
      <c r="F378" s="291">
        <v>0</v>
      </c>
      <c r="G378" s="291">
        <v>657.7</v>
      </c>
      <c r="H378" s="338" t="s">
        <v>37</v>
      </c>
    </row>
    <row r="379" spans="1:8" ht="20.100000000000001" customHeight="1" x14ac:dyDescent="0.25">
      <c r="A379" s="290" t="s">
        <v>743</v>
      </c>
      <c r="B379" s="290" t="s">
        <v>744</v>
      </c>
      <c r="C379" s="291">
        <v>0</v>
      </c>
      <c r="D379" s="338" t="s">
        <v>37</v>
      </c>
      <c r="E379" s="291">
        <v>227916.97</v>
      </c>
      <c r="F379" s="291">
        <v>0</v>
      </c>
      <c r="G379" s="291">
        <v>227916.97</v>
      </c>
      <c r="H379" s="338" t="s">
        <v>37</v>
      </c>
    </row>
    <row r="380" spans="1:8" ht="20.100000000000001" customHeight="1" x14ac:dyDescent="0.25">
      <c r="A380" s="298" t="s">
        <v>745</v>
      </c>
      <c r="B380" s="298" t="s">
        <v>746</v>
      </c>
      <c r="C380" s="299">
        <v>0</v>
      </c>
      <c r="D380" s="361" t="s">
        <v>37</v>
      </c>
      <c r="E380" s="299">
        <v>40332.51</v>
      </c>
      <c r="F380" s="299">
        <v>0</v>
      </c>
      <c r="G380" s="299">
        <v>40332.51</v>
      </c>
      <c r="H380" s="338" t="s">
        <v>37</v>
      </c>
    </row>
    <row r="381" spans="1:8" ht="20.100000000000001" customHeight="1" x14ac:dyDescent="0.25">
      <c r="A381" s="290" t="s">
        <v>747</v>
      </c>
      <c r="B381" s="290" t="s">
        <v>748</v>
      </c>
      <c r="C381" s="291">
        <v>0</v>
      </c>
      <c r="D381" s="338" t="s">
        <v>37</v>
      </c>
      <c r="E381" s="291">
        <v>3495</v>
      </c>
      <c r="F381" s="291">
        <v>0</v>
      </c>
      <c r="G381" s="291">
        <v>3495</v>
      </c>
      <c r="H381" s="338" t="s">
        <v>37</v>
      </c>
    </row>
    <row r="382" spans="1:8" ht="20.100000000000001" customHeight="1" x14ac:dyDescent="0.25">
      <c r="A382" s="290" t="s">
        <v>749</v>
      </c>
      <c r="B382" s="290" t="s">
        <v>750</v>
      </c>
      <c r="C382" s="291">
        <v>0</v>
      </c>
      <c r="D382" s="338" t="s">
        <v>37</v>
      </c>
      <c r="E382" s="291">
        <v>663967.64</v>
      </c>
      <c r="F382" s="291">
        <v>0</v>
      </c>
      <c r="G382" s="291">
        <v>663967.64</v>
      </c>
      <c r="H382" s="338" t="s">
        <v>37</v>
      </c>
    </row>
    <row r="383" spans="1:8" ht="20.100000000000001" customHeight="1" x14ac:dyDescent="0.25">
      <c r="A383" s="298" t="s">
        <v>751</v>
      </c>
      <c r="B383" s="298" t="s">
        <v>752</v>
      </c>
      <c r="C383" s="299">
        <v>0</v>
      </c>
      <c r="D383" s="361" t="s">
        <v>37</v>
      </c>
      <c r="E383" s="299">
        <v>3647.83</v>
      </c>
      <c r="F383" s="299">
        <v>0</v>
      </c>
      <c r="G383" s="299">
        <v>3647.83</v>
      </c>
      <c r="H383" s="338" t="s">
        <v>37</v>
      </c>
    </row>
    <row r="384" spans="1:8" ht="20.100000000000001" customHeight="1" x14ac:dyDescent="0.25">
      <c r="A384" s="298" t="s">
        <v>753</v>
      </c>
      <c r="B384" s="298" t="s">
        <v>754</v>
      </c>
      <c r="C384" s="299">
        <v>0</v>
      </c>
      <c r="D384" s="361" t="s">
        <v>37</v>
      </c>
      <c r="E384" s="299">
        <v>4219.0200000000004</v>
      </c>
      <c r="F384" s="299">
        <v>0</v>
      </c>
      <c r="G384" s="299">
        <v>4219.0200000000004</v>
      </c>
      <c r="H384" s="338" t="s">
        <v>37</v>
      </c>
    </row>
    <row r="385" spans="1:8" ht="20.100000000000001" customHeight="1" x14ac:dyDescent="0.25">
      <c r="A385" s="338" t="s">
        <v>37</v>
      </c>
    </row>
    <row r="386" spans="1:8" ht="20.100000000000001" customHeight="1" x14ac:dyDescent="0.25">
      <c r="A386" s="292" t="s">
        <v>755</v>
      </c>
      <c r="B386" s="292" t="s">
        <v>756</v>
      </c>
      <c r="C386" s="304">
        <v>0</v>
      </c>
      <c r="D386" s="339" t="s">
        <v>37</v>
      </c>
      <c r="E386" s="304">
        <v>271527.15999999997</v>
      </c>
      <c r="F386" s="304">
        <v>0</v>
      </c>
      <c r="G386" s="304">
        <v>271527.15999999997</v>
      </c>
      <c r="H386" s="339" t="s">
        <v>37</v>
      </c>
    </row>
    <row r="387" spans="1:8" ht="20.100000000000001" customHeight="1" x14ac:dyDescent="0.25">
      <c r="A387" s="290" t="s">
        <v>757</v>
      </c>
      <c r="B387" s="290" t="s">
        <v>758</v>
      </c>
      <c r="C387" s="291">
        <v>0</v>
      </c>
      <c r="D387" s="338" t="s">
        <v>37</v>
      </c>
      <c r="E387" s="291">
        <v>9603.98</v>
      </c>
      <c r="F387" s="291">
        <v>0</v>
      </c>
      <c r="G387" s="291">
        <v>9603.98</v>
      </c>
      <c r="H387" s="338" t="s">
        <v>37</v>
      </c>
    </row>
    <row r="388" spans="1:8" ht="20.100000000000001" customHeight="1" x14ac:dyDescent="0.25">
      <c r="A388" s="290" t="s">
        <v>759</v>
      </c>
      <c r="B388" s="290" t="s">
        <v>760</v>
      </c>
      <c r="C388" s="291">
        <v>0</v>
      </c>
      <c r="D388" s="338" t="s">
        <v>37</v>
      </c>
      <c r="E388" s="291">
        <v>509.74</v>
      </c>
      <c r="F388" s="291">
        <v>0</v>
      </c>
      <c r="G388" s="291">
        <v>509.74</v>
      </c>
      <c r="H388" s="338" t="s">
        <v>37</v>
      </c>
    </row>
    <row r="389" spans="1:8" ht="20.100000000000001" customHeight="1" x14ac:dyDescent="0.25">
      <c r="A389" s="290" t="s">
        <v>761</v>
      </c>
      <c r="B389" s="290" t="s">
        <v>762</v>
      </c>
      <c r="C389" s="291">
        <v>0</v>
      </c>
      <c r="D389" s="338" t="s">
        <v>37</v>
      </c>
      <c r="E389" s="291">
        <v>261413.44</v>
      </c>
      <c r="F389" s="291">
        <v>0</v>
      </c>
      <c r="G389" s="291">
        <v>261413.44</v>
      </c>
      <c r="H389" s="338" t="s">
        <v>37</v>
      </c>
    </row>
    <row r="390" spans="1:8" ht="20.100000000000001" customHeight="1" x14ac:dyDescent="0.25">
      <c r="A390" s="338" t="s">
        <v>37</v>
      </c>
    </row>
    <row r="391" spans="1:8" ht="20.100000000000001" customHeight="1" x14ac:dyDescent="0.25">
      <c r="A391" s="338"/>
      <c r="B391" s="290" t="s">
        <v>81</v>
      </c>
      <c r="C391" s="291">
        <v>0</v>
      </c>
      <c r="D391" s="338"/>
      <c r="E391" s="291">
        <v>0</v>
      </c>
      <c r="F391" s="291">
        <v>0</v>
      </c>
      <c r="G391" s="291">
        <v>0</v>
      </c>
      <c r="H391" s="338"/>
    </row>
    <row r="392" spans="1:8" ht="20.100000000000001" customHeight="1" x14ac:dyDescent="0.25">
      <c r="A392" s="338"/>
      <c r="B392" s="338" t="s">
        <v>37</v>
      </c>
      <c r="C392" s="338"/>
      <c r="D392" s="291">
        <v>0</v>
      </c>
      <c r="E392" s="338"/>
      <c r="F392" s="338"/>
      <c r="G392" s="338"/>
      <c r="H392" s="291">
        <v>0</v>
      </c>
    </row>
    <row r="393" spans="1:8" ht="20.100000000000001" customHeight="1" x14ac:dyDescent="0.25">
      <c r="A393" s="338" t="s">
        <v>37</v>
      </c>
    </row>
    <row r="394" spans="1:8" ht="12" customHeight="1" x14ac:dyDescent="0.25"/>
    <row r="395" spans="1:8" ht="20.100000000000001" customHeight="1" x14ac:dyDescent="0.25">
      <c r="A395" s="338"/>
      <c r="B395" s="290" t="s">
        <v>82</v>
      </c>
      <c r="C395" s="291">
        <v>4103778.12</v>
      </c>
      <c r="D395" s="338"/>
      <c r="E395" s="291">
        <v>104428697.84</v>
      </c>
      <c r="F395" s="291">
        <v>104428697.84</v>
      </c>
      <c r="G395" s="291">
        <v>22397974.699999999</v>
      </c>
      <c r="H395" s="338"/>
    </row>
    <row r="396" spans="1:8" ht="20.100000000000001" customHeight="1" x14ac:dyDescent="0.25">
      <c r="A396" s="338"/>
      <c r="B396" s="338"/>
      <c r="C396" s="338"/>
      <c r="D396" s="291">
        <v>4103778.12</v>
      </c>
      <c r="E396" s="338"/>
      <c r="F396" s="338"/>
      <c r="G396" s="338"/>
      <c r="H396" s="291">
        <v>22397974.699999999</v>
      </c>
    </row>
    <row r="397" spans="1:8" ht="12" customHeight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9">
    <tabColor theme="5"/>
  </sheetPr>
  <dimension ref="B1:K36"/>
  <sheetViews>
    <sheetView zoomScale="87" zoomScaleNormal="87" workbookViewId="0">
      <selection activeCell="F23" sqref="F23"/>
    </sheetView>
  </sheetViews>
  <sheetFormatPr baseColWidth="10" defaultColWidth="11.42578125" defaultRowHeight="15" x14ac:dyDescent="0.25"/>
  <cols>
    <col min="1" max="1" width="4.42578125" style="85" customWidth="1"/>
    <col min="2" max="2" width="34.5703125" style="85" customWidth="1"/>
    <col min="3" max="3" width="16.7109375" style="85" customWidth="1"/>
    <col min="4" max="4" width="15.42578125" style="85" customWidth="1"/>
    <col min="5" max="5" width="14.28515625" style="85" customWidth="1"/>
    <col min="6" max="6" width="15.42578125" style="85" customWidth="1"/>
    <col min="7" max="7" width="14.7109375" style="85" bestFit="1" customWidth="1"/>
    <col min="8" max="8" width="11.42578125" style="85"/>
    <col min="9" max="9" width="21.85546875" style="85" bestFit="1" customWidth="1"/>
    <col min="10" max="16384" width="11.42578125" style="85"/>
  </cols>
  <sheetData>
    <row r="1" spans="2:9" x14ac:dyDescent="0.25">
      <c r="B1" s="95" t="str">
        <f>+'ISR del EJ'!B1</f>
        <v>Piza Golf, S.A. de C.V.</v>
      </c>
      <c r="C1" s="96"/>
    </row>
    <row r="2" spans="2:9" x14ac:dyDescent="0.25">
      <c r="I2" s="97"/>
    </row>
    <row r="3" spans="2:9" x14ac:dyDescent="0.25">
      <c r="B3" s="96"/>
      <c r="I3" s="97"/>
    </row>
    <row r="4" spans="2:9" x14ac:dyDescent="0.25">
      <c r="B4" s="96"/>
      <c r="C4" s="86"/>
    </row>
    <row r="5" spans="2:9" x14ac:dyDescent="0.25">
      <c r="B5" s="96"/>
      <c r="C5" s="86"/>
      <c r="G5" s="87"/>
    </row>
    <row r="6" spans="2:9" x14ac:dyDescent="0.25">
      <c r="B6" s="98" t="s">
        <v>316</v>
      </c>
      <c r="C6" s="86"/>
      <c r="D6" s="88"/>
      <c r="E6" s="99"/>
      <c r="G6" s="87"/>
    </row>
    <row r="7" spans="2:9" ht="15.75" thickBot="1" x14ac:dyDescent="0.3">
      <c r="B7" s="96"/>
      <c r="C7" s="89"/>
      <c r="G7" s="90"/>
    </row>
    <row r="8" spans="2:9" ht="15" customHeight="1" x14ac:dyDescent="0.25">
      <c r="B8" s="96"/>
      <c r="C8" s="100" t="s">
        <v>137</v>
      </c>
      <c r="D8" s="371" t="s">
        <v>138</v>
      </c>
      <c r="E8" s="371" t="s">
        <v>139</v>
      </c>
      <c r="F8" s="373">
        <v>0.53</v>
      </c>
      <c r="G8" s="373">
        <v>0.47</v>
      </c>
    </row>
    <row r="9" spans="2:9" ht="15.75" customHeight="1" thickBot="1" x14ac:dyDescent="0.3">
      <c r="C9" s="101" t="s">
        <v>123</v>
      </c>
      <c r="D9" s="372"/>
      <c r="E9" s="372"/>
      <c r="F9" s="372"/>
      <c r="G9" s="372"/>
    </row>
    <row r="10" spans="2:9" x14ac:dyDescent="0.25">
      <c r="B10" s="96" t="s">
        <v>140</v>
      </c>
      <c r="C10" s="92">
        <f>+'Balanza de Comprobación'!G370+'Balanza de Comprobación'!G380</f>
        <v>286294.51</v>
      </c>
      <c r="D10" s="91">
        <f>+C10</f>
        <v>286294.51</v>
      </c>
      <c r="E10" s="91">
        <v>0</v>
      </c>
      <c r="F10" s="102">
        <v>0</v>
      </c>
      <c r="G10" s="91">
        <v>0</v>
      </c>
      <c r="I10" s="91"/>
    </row>
    <row r="11" spans="2:9" hidden="1" x14ac:dyDescent="0.25">
      <c r="B11" s="96" t="s">
        <v>141</v>
      </c>
      <c r="C11" s="92">
        <v>0</v>
      </c>
      <c r="D11" s="91">
        <f>+C11</f>
        <v>0</v>
      </c>
      <c r="E11" s="91">
        <v>0</v>
      </c>
      <c r="F11" s="102">
        <v>0</v>
      </c>
      <c r="G11" s="91">
        <v>0</v>
      </c>
      <c r="I11" s="91"/>
    </row>
    <row r="12" spans="2:9" hidden="1" x14ac:dyDescent="0.25">
      <c r="B12" s="96" t="s">
        <v>142</v>
      </c>
      <c r="C12" s="92">
        <v>0</v>
      </c>
      <c r="D12" s="91">
        <f>+C12</f>
        <v>0</v>
      </c>
      <c r="E12" s="91">
        <v>0</v>
      </c>
      <c r="F12" s="102">
        <v>0</v>
      </c>
      <c r="G12" s="91">
        <v>0</v>
      </c>
      <c r="I12" s="91"/>
    </row>
    <row r="13" spans="2:9" hidden="1" x14ac:dyDescent="0.25">
      <c r="B13" s="96" t="s">
        <v>143</v>
      </c>
      <c r="C13" s="92">
        <v>0</v>
      </c>
      <c r="D13" s="91">
        <f>+C13</f>
        <v>0</v>
      </c>
      <c r="E13" s="91">
        <v>0</v>
      </c>
      <c r="F13" s="102">
        <v>0</v>
      </c>
      <c r="G13" s="91">
        <v>0</v>
      </c>
      <c r="I13" s="91"/>
    </row>
    <row r="14" spans="2:9" x14ac:dyDescent="0.25">
      <c r="B14" s="96" t="s">
        <v>144</v>
      </c>
      <c r="C14" s="92">
        <f>+'Balanza de Comprobación'!G374</f>
        <v>19448.98</v>
      </c>
      <c r="D14" s="91">
        <f>+C14</f>
        <v>19448.98</v>
      </c>
      <c r="E14" s="91">
        <v>0</v>
      </c>
      <c r="F14" s="102">
        <v>0</v>
      </c>
      <c r="G14" s="91">
        <v>0</v>
      </c>
      <c r="I14" s="91"/>
    </row>
    <row r="15" spans="2:9" x14ac:dyDescent="0.25">
      <c r="B15" s="96" t="s">
        <v>145</v>
      </c>
      <c r="C15" s="92">
        <f>+'Balanza de Comprobación'!G375</f>
        <v>4862.24</v>
      </c>
      <c r="D15" s="92">
        <v>0</v>
      </c>
      <c r="E15" s="92">
        <f>+C15</f>
        <v>4862.24</v>
      </c>
      <c r="F15" s="92">
        <f>+E15*0.53</f>
        <v>2576.9872</v>
      </c>
      <c r="G15" s="91">
        <f>+E15*0.47</f>
        <v>2285.2527999999998</v>
      </c>
      <c r="I15" s="91"/>
    </row>
    <row r="16" spans="2:9" hidden="1" x14ac:dyDescent="0.25">
      <c r="B16" s="96" t="s">
        <v>312</v>
      </c>
      <c r="C16" s="92">
        <v>0</v>
      </c>
      <c r="D16" s="92">
        <v>0</v>
      </c>
      <c r="E16" s="92">
        <v>0</v>
      </c>
      <c r="F16" s="92">
        <f>+E16*0.53</f>
        <v>0</v>
      </c>
      <c r="G16" s="91">
        <f>+E16*0.47</f>
        <v>0</v>
      </c>
      <c r="I16" s="91"/>
    </row>
    <row r="17" spans="2:11" x14ac:dyDescent="0.25">
      <c r="B17" s="96" t="s">
        <v>313</v>
      </c>
      <c r="C17" s="92">
        <f>+'Balanza de Comprobación'!G383+'Balanza de Comprobación'!G384</f>
        <v>7866.85</v>
      </c>
      <c r="D17" s="92">
        <v>0</v>
      </c>
      <c r="E17" s="92">
        <f>+C17</f>
        <v>7866.85</v>
      </c>
      <c r="F17" s="92">
        <v>0</v>
      </c>
      <c r="G17" s="91">
        <v>0</v>
      </c>
      <c r="I17" s="91"/>
    </row>
    <row r="18" spans="2:11" x14ac:dyDescent="0.25">
      <c r="B18" s="96" t="s">
        <v>146</v>
      </c>
      <c r="C18" s="92">
        <f>+'Balanza de Comprobación'!G373</f>
        <v>12326.4</v>
      </c>
      <c r="D18" s="91">
        <f>+C18-E18</f>
        <v>10860.49</v>
      </c>
      <c r="E18" s="91">
        <v>1465.91</v>
      </c>
      <c r="F18" s="92">
        <f>+E18*0.53</f>
        <v>776.93230000000005</v>
      </c>
      <c r="G18" s="91">
        <f>+E18*0.47</f>
        <v>688.97770000000003</v>
      </c>
      <c r="I18" s="91"/>
      <c r="K18" s="90"/>
    </row>
    <row r="19" spans="2:11" hidden="1" x14ac:dyDescent="0.25">
      <c r="B19" s="96" t="s">
        <v>317</v>
      </c>
      <c r="C19" s="92">
        <v>0</v>
      </c>
      <c r="D19" s="91">
        <v>0</v>
      </c>
      <c r="E19" s="91">
        <v>0</v>
      </c>
      <c r="F19" s="92">
        <f>+E19*0.53</f>
        <v>0</v>
      </c>
      <c r="G19" s="91">
        <f>+E19*0.47</f>
        <v>0</v>
      </c>
      <c r="I19" s="91"/>
    </row>
    <row r="20" spans="2:11" hidden="1" x14ac:dyDescent="0.25">
      <c r="B20" s="96" t="s">
        <v>314</v>
      </c>
      <c r="C20" s="92">
        <v>0</v>
      </c>
      <c r="D20" s="91">
        <f>+C20</f>
        <v>0</v>
      </c>
      <c r="E20" s="91">
        <v>0</v>
      </c>
      <c r="F20" s="92">
        <v>0</v>
      </c>
      <c r="G20" s="91">
        <v>0</v>
      </c>
      <c r="I20" s="91"/>
    </row>
    <row r="21" spans="2:11" hidden="1" x14ac:dyDescent="0.25">
      <c r="B21" s="96" t="s">
        <v>315</v>
      </c>
      <c r="C21" s="92">
        <v>0</v>
      </c>
      <c r="D21" s="91">
        <f>+C21-E21</f>
        <v>0</v>
      </c>
      <c r="E21" s="91">
        <v>0</v>
      </c>
      <c r="F21" s="92">
        <v>0</v>
      </c>
      <c r="G21" s="91">
        <v>0</v>
      </c>
      <c r="I21" s="91"/>
    </row>
    <row r="22" spans="2:11" hidden="1" x14ac:dyDescent="0.25">
      <c r="B22" s="96" t="s">
        <v>339</v>
      </c>
      <c r="C22" s="92">
        <v>0</v>
      </c>
      <c r="D22" s="91">
        <v>0</v>
      </c>
      <c r="E22" s="91">
        <f>+C22</f>
        <v>0</v>
      </c>
      <c r="F22" s="92">
        <f>+E22*0.53</f>
        <v>0</v>
      </c>
      <c r="G22" s="91">
        <f>+E22-F22</f>
        <v>0</v>
      </c>
      <c r="I22" s="91"/>
    </row>
    <row r="23" spans="2:11" x14ac:dyDescent="0.25">
      <c r="B23" s="96" t="s">
        <v>147</v>
      </c>
      <c r="C23" s="93">
        <f>+SUM(C10:C22)</f>
        <v>330798.98</v>
      </c>
      <c r="D23" s="93">
        <f t="shared" ref="D23:G23" si="0">+SUM(D10:D22)</f>
        <v>316603.98</v>
      </c>
      <c r="E23" s="93">
        <f t="shared" si="0"/>
        <v>14195</v>
      </c>
      <c r="F23" s="362">
        <f t="shared" si="0"/>
        <v>3353.9195</v>
      </c>
      <c r="G23" s="93">
        <f t="shared" si="0"/>
        <v>2974.2304999999997</v>
      </c>
      <c r="I23" s="94"/>
    </row>
    <row r="25" spans="2:11" x14ac:dyDescent="0.25">
      <c r="C25" s="90"/>
      <c r="D25" s="91"/>
      <c r="H25" s="90"/>
    </row>
    <row r="26" spans="2:11" x14ac:dyDescent="0.25">
      <c r="I26" s="90"/>
    </row>
    <row r="27" spans="2:11" x14ac:dyDescent="0.25">
      <c r="C27" s="90"/>
      <c r="D27" s="253" t="s">
        <v>152</v>
      </c>
      <c r="E27" s="254" t="s">
        <v>318</v>
      </c>
    </row>
    <row r="28" spans="2:11" x14ac:dyDescent="0.25">
      <c r="C28" s="90"/>
      <c r="D28" s="253" t="s">
        <v>311</v>
      </c>
      <c r="E28" s="255">
        <f>+E23/C23</f>
        <v>4.2911256860586451E-2</v>
      </c>
    </row>
    <row r="29" spans="2:11" x14ac:dyDescent="0.25">
      <c r="D29" s="85" t="s">
        <v>1014</v>
      </c>
    </row>
    <row r="33" spans="3:3" x14ac:dyDescent="0.25">
      <c r="C33" s="85" t="s">
        <v>148</v>
      </c>
    </row>
    <row r="34" spans="3:3" x14ac:dyDescent="0.25">
      <c r="C34" s="85" t="s">
        <v>149</v>
      </c>
    </row>
    <row r="35" spans="3:3" x14ac:dyDescent="0.25">
      <c r="C35" s="85" t="s">
        <v>150</v>
      </c>
    </row>
    <row r="36" spans="3:3" x14ac:dyDescent="0.25">
      <c r="C36" s="85" t="s">
        <v>151</v>
      </c>
    </row>
  </sheetData>
  <mergeCells count="4">
    <mergeCell ref="D8:D9"/>
    <mergeCell ref="E8:E9"/>
    <mergeCell ref="F8:F9"/>
    <mergeCell ref="G8:G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/>
  </sheetPr>
  <dimension ref="A1:E50"/>
  <sheetViews>
    <sheetView workbookViewId="0"/>
  </sheetViews>
  <sheetFormatPr baseColWidth="10" defaultColWidth="9.140625" defaultRowHeight="15" x14ac:dyDescent="0.25"/>
  <cols>
    <col min="1" max="1" width="32.85546875" style="1" customWidth="1"/>
    <col min="2" max="3" width="13.7109375" style="1" customWidth="1"/>
    <col min="4" max="4" width="38.42578125" style="1" customWidth="1"/>
    <col min="5" max="5" width="13.7109375" style="1" customWidth="1"/>
    <col min="6" max="16384" width="9.140625" style="1"/>
  </cols>
  <sheetData>
    <row r="1" spans="1:5" ht="24" customHeight="1" x14ac:dyDescent="0.25">
      <c r="A1" s="295" t="s">
        <v>134</v>
      </c>
      <c r="C1" s="285" t="s">
        <v>343</v>
      </c>
      <c r="E1" s="286" t="s">
        <v>135</v>
      </c>
    </row>
    <row r="2" spans="1:5" ht="24" customHeight="1" x14ac:dyDescent="0.25">
      <c r="A2" s="296" t="s">
        <v>335</v>
      </c>
      <c r="E2" s="286" t="s">
        <v>796</v>
      </c>
    </row>
    <row r="3" spans="1:5" ht="12" customHeight="1" x14ac:dyDescent="0.25"/>
    <row r="4" spans="1:5" ht="20.100000000000001" customHeight="1" x14ac:dyDescent="0.25">
      <c r="A4" s="315" t="s">
        <v>89</v>
      </c>
      <c r="B4" s="338" t="s">
        <v>37</v>
      </c>
      <c r="C4" s="340" t="s">
        <v>129</v>
      </c>
      <c r="D4" s="315" t="s">
        <v>91</v>
      </c>
      <c r="E4" s="338" t="s">
        <v>37</v>
      </c>
    </row>
    <row r="5" spans="1:5" ht="20.100000000000001" customHeight="1" x14ac:dyDescent="0.25">
      <c r="A5" s="338" t="s">
        <v>37</v>
      </c>
      <c r="B5" s="338" t="s">
        <v>37</v>
      </c>
      <c r="C5" s="338" t="s">
        <v>37</v>
      </c>
      <c r="D5" s="338" t="s">
        <v>37</v>
      </c>
      <c r="E5" s="338" t="s">
        <v>37</v>
      </c>
    </row>
    <row r="6" spans="1:5" ht="20.100000000000001" customHeight="1" x14ac:dyDescent="0.25">
      <c r="A6" s="316" t="s">
        <v>777</v>
      </c>
      <c r="B6" s="338" t="s">
        <v>37</v>
      </c>
      <c r="C6" s="338" t="s">
        <v>37</v>
      </c>
      <c r="D6" s="316" t="s">
        <v>777</v>
      </c>
      <c r="E6" s="338" t="s">
        <v>37</v>
      </c>
    </row>
    <row r="7" spans="1:5" ht="20.100000000000001" customHeight="1" x14ac:dyDescent="0.25">
      <c r="A7" s="338" t="s">
        <v>37</v>
      </c>
      <c r="B7" s="338" t="s">
        <v>37</v>
      </c>
      <c r="C7" s="340" t="s">
        <v>129</v>
      </c>
      <c r="D7" s="338" t="s">
        <v>37</v>
      </c>
      <c r="E7" s="338" t="s">
        <v>37</v>
      </c>
    </row>
    <row r="8" spans="1:5" ht="20.100000000000001" customHeight="1" x14ac:dyDescent="0.25">
      <c r="A8" s="290" t="s">
        <v>346</v>
      </c>
      <c r="B8" s="291">
        <v>95678.27</v>
      </c>
      <c r="C8" s="338" t="s">
        <v>37</v>
      </c>
      <c r="D8" s="290" t="s">
        <v>550</v>
      </c>
      <c r="E8" s="291">
        <v>10000</v>
      </c>
    </row>
    <row r="9" spans="1:5" ht="20.100000000000001" customHeight="1" x14ac:dyDescent="0.25">
      <c r="A9" s="290" t="s">
        <v>352</v>
      </c>
      <c r="B9" s="291">
        <v>1003551.34</v>
      </c>
      <c r="C9" s="338" t="s">
        <v>37</v>
      </c>
      <c r="D9" s="290" t="s">
        <v>560</v>
      </c>
      <c r="E9" s="291">
        <v>195103</v>
      </c>
    </row>
    <row r="10" spans="1:5" ht="20.100000000000001" customHeight="1" x14ac:dyDescent="0.25">
      <c r="A10" s="290" t="s">
        <v>362</v>
      </c>
      <c r="B10" s="291">
        <v>3000</v>
      </c>
      <c r="C10" s="338" t="s">
        <v>37</v>
      </c>
      <c r="D10" s="290" t="s">
        <v>566</v>
      </c>
      <c r="E10" s="291">
        <v>1861</v>
      </c>
    </row>
    <row r="11" spans="1:5" ht="20.100000000000001" customHeight="1" x14ac:dyDescent="0.25">
      <c r="A11" s="290" t="s">
        <v>372</v>
      </c>
      <c r="B11" s="291">
        <v>462423.64</v>
      </c>
      <c r="C11" s="338" t="s">
        <v>37</v>
      </c>
      <c r="D11" s="290" t="s">
        <v>574</v>
      </c>
      <c r="E11" s="291">
        <v>73689.48</v>
      </c>
    </row>
    <row r="12" spans="1:5" ht="20.100000000000001" customHeight="1" x14ac:dyDescent="0.25">
      <c r="A12" s="290" t="s">
        <v>386</v>
      </c>
      <c r="B12" s="291">
        <v>3766.23</v>
      </c>
      <c r="C12" s="338" t="s">
        <v>37</v>
      </c>
      <c r="D12" s="290" t="s">
        <v>578</v>
      </c>
      <c r="E12" s="291">
        <v>29900.51</v>
      </c>
    </row>
    <row r="13" spans="1:5" ht="20.100000000000001" customHeight="1" x14ac:dyDescent="0.25">
      <c r="A13" s="290" t="s">
        <v>391</v>
      </c>
      <c r="B13" s="291">
        <v>73480.28</v>
      </c>
      <c r="C13" s="338" t="s">
        <v>37</v>
      </c>
      <c r="D13" s="338" t="s">
        <v>37</v>
      </c>
      <c r="E13" s="338" t="s">
        <v>37</v>
      </c>
    </row>
    <row r="14" spans="1:5" ht="20.100000000000001" customHeight="1" x14ac:dyDescent="0.25">
      <c r="A14" s="290" t="s">
        <v>395</v>
      </c>
      <c r="B14" s="291">
        <v>421230</v>
      </c>
      <c r="C14" s="338" t="s">
        <v>37</v>
      </c>
      <c r="D14" s="316" t="s">
        <v>778</v>
      </c>
      <c r="E14" s="291">
        <v>310553.99</v>
      </c>
    </row>
    <row r="15" spans="1:5" ht="20.100000000000001" customHeight="1" x14ac:dyDescent="0.25">
      <c r="A15" s="290" t="s">
        <v>401</v>
      </c>
      <c r="B15" s="291">
        <v>7402.69</v>
      </c>
      <c r="C15" s="338" t="s">
        <v>37</v>
      </c>
      <c r="D15" s="338" t="s">
        <v>37</v>
      </c>
      <c r="E15" s="338" t="s">
        <v>37</v>
      </c>
    </row>
    <row r="16" spans="1:5" ht="20.100000000000001" customHeight="1" x14ac:dyDescent="0.25">
      <c r="A16" s="338" t="s">
        <v>37</v>
      </c>
      <c r="B16" s="338" t="s">
        <v>37</v>
      </c>
      <c r="C16" s="340" t="s">
        <v>129</v>
      </c>
      <c r="D16" s="316" t="s">
        <v>779</v>
      </c>
      <c r="E16" s="338" t="s">
        <v>37</v>
      </c>
    </row>
    <row r="17" spans="1:5" ht="20.100000000000001" customHeight="1" x14ac:dyDescent="0.25">
      <c r="A17" s="316" t="s">
        <v>778</v>
      </c>
      <c r="B17" s="291">
        <v>2070532.45</v>
      </c>
      <c r="C17" s="340" t="s">
        <v>129</v>
      </c>
      <c r="D17" s="338" t="s">
        <v>37</v>
      </c>
      <c r="E17" s="338" t="s">
        <v>37</v>
      </c>
    </row>
    <row r="18" spans="1:5" ht="20.100000000000001" customHeight="1" x14ac:dyDescent="0.25">
      <c r="A18" s="338" t="s">
        <v>37</v>
      </c>
      <c r="B18" s="338" t="s">
        <v>37</v>
      </c>
      <c r="C18" s="340" t="s">
        <v>129</v>
      </c>
      <c r="D18" s="338" t="s">
        <v>37</v>
      </c>
      <c r="E18" s="338" t="s">
        <v>37</v>
      </c>
    </row>
    <row r="19" spans="1:5" ht="20.100000000000001" customHeight="1" x14ac:dyDescent="0.25">
      <c r="A19" s="338" t="s">
        <v>37</v>
      </c>
      <c r="B19" s="338" t="s">
        <v>37</v>
      </c>
      <c r="C19" s="340" t="s">
        <v>129</v>
      </c>
      <c r="D19" s="316" t="s">
        <v>780</v>
      </c>
      <c r="E19" s="291">
        <v>0</v>
      </c>
    </row>
    <row r="20" spans="1:5" ht="20.100000000000001" customHeight="1" x14ac:dyDescent="0.25">
      <c r="A20" s="338" t="s">
        <v>37</v>
      </c>
      <c r="B20" s="338" t="s">
        <v>37</v>
      </c>
      <c r="C20" s="340" t="s">
        <v>129</v>
      </c>
      <c r="D20" s="338" t="s">
        <v>37</v>
      </c>
      <c r="E20" s="338" t="s">
        <v>37</v>
      </c>
    </row>
    <row r="21" spans="1:5" ht="20.100000000000001" customHeight="1" x14ac:dyDescent="0.25">
      <c r="A21" s="338" t="s">
        <v>37</v>
      </c>
      <c r="B21" s="338" t="s">
        <v>37</v>
      </c>
      <c r="C21" s="338" t="s">
        <v>37</v>
      </c>
      <c r="D21" s="338" t="s">
        <v>37</v>
      </c>
      <c r="E21" s="338" t="s">
        <v>37</v>
      </c>
    </row>
    <row r="22" spans="1:5" ht="20.100000000000001" customHeight="1" x14ac:dyDescent="0.25">
      <c r="A22" s="338" t="s">
        <v>37</v>
      </c>
      <c r="B22" s="338" t="s">
        <v>37</v>
      </c>
      <c r="C22" s="340" t="s">
        <v>129</v>
      </c>
      <c r="D22" s="315" t="s">
        <v>92</v>
      </c>
      <c r="E22" s="291">
        <v>310553.99</v>
      </c>
    </row>
    <row r="23" spans="1:5" ht="20.100000000000001" customHeight="1" x14ac:dyDescent="0.25">
      <c r="A23" s="338" t="s">
        <v>37</v>
      </c>
      <c r="B23" s="338" t="s">
        <v>37</v>
      </c>
      <c r="C23" s="338" t="s">
        <v>37</v>
      </c>
      <c r="D23" s="338" t="s">
        <v>37</v>
      </c>
      <c r="E23" s="338" t="s">
        <v>37</v>
      </c>
    </row>
    <row r="24" spans="1:5" ht="20.100000000000001" customHeight="1" x14ac:dyDescent="0.25">
      <c r="A24" s="338" t="s">
        <v>37</v>
      </c>
      <c r="B24" s="338" t="s">
        <v>37</v>
      </c>
      <c r="C24" s="340" t="s">
        <v>129</v>
      </c>
      <c r="D24" s="315" t="s">
        <v>93</v>
      </c>
      <c r="E24" s="338" t="s">
        <v>37</v>
      </c>
    </row>
    <row r="25" spans="1:5" ht="20.100000000000001" customHeight="1" x14ac:dyDescent="0.25">
      <c r="A25" s="338" t="s">
        <v>37</v>
      </c>
      <c r="B25" s="338" t="s">
        <v>37</v>
      </c>
      <c r="C25" s="340" t="s">
        <v>129</v>
      </c>
      <c r="D25" s="338" t="s">
        <v>37</v>
      </c>
      <c r="E25" s="338" t="s">
        <v>37</v>
      </c>
    </row>
    <row r="26" spans="1:5" ht="20.100000000000001" customHeight="1" x14ac:dyDescent="0.25">
      <c r="A26" s="316" t="s">
        <v>781</v>
      </c>
      <c r="B26" s="338" t="s">
        <v>37</v>
      </c>
      <c r="C26" s="338" t="s">
        <v>37</v>
      </c>
      <c r="D26" s="316" t="s">
        <v>782</v>
      </c>
      <c r="E26" s="338" t="s">
        <v>37</v>
      </c>
    </row>
    <row r="27" spans="1:5" ht="20.100000000000001" customHeight="1" x14ac:dyDescent="0.25">
      <c r="A27" s="338" t="s">
        <v>37</v>
      </c>
      <c r="B27" s="338" t="s">
        <v>37</v>
      </c>
      <c r="C27" s="340" t="s">
        <v>129</v>
      </c>
      <c r="D27" s="338" t="s">
        <v>37</v>
      </c>
      <c r="E27" s="338" t="s">
        <v>37</v>
      </c>
    </row>
    <row r="28" spans="1:5" ht="20.100000000000001" customHeight="1" x14ac:dyDescent="0.25">
      <c r="A28" s="290" t="s">
        <v>288</v>
      </c>
      <c r="B28" s="291">
        <v>20277.59</v>
      </c>
      <c r="C28" s="338" t="s">
        <v>37</v>
      </c>
      <c r="D28" s="316" t="s">
        <v>783</v>
      </c>
      <c r="E28" s="338" t="s">
        <v>37</v>
      </c>
    </row>
    <row r="29" spans="1:5" ht="20.100000000000001" customHeight="1" x14ac:dyDescent="0.25">
      <c r="A29" s="290" t="s">
        <v>414</v>
      </c>
      <c r="B29" s="306">
        <v>-8342.7000000000007</v>
      </c>
      <c r="C29" s="338" t="s">
        <v>37</v>
      </c>
      <c r="D29" s="338" t="s">
        <v>37</v>
      </c>
      <c r="E29" s="338" t="s">
        <v>37</v>
      </c>
    </row>
    <row r="30" spans="1:5" ht="20.100000000000001" customHeight="1" x14ac:dyDescent="0.25">
      <c r="A30" s="290" t="s">
        <v>416</v>
      </c>
      <c r="B30" s="291">
        <v>203497.85</v>
      </c>
      <c r="C30" s="338" t="s">
        <v>37</v>
      </c>
      <c r="D30" s="290" t="s">
        <v>606</v>
      </c>
      <c r="E30" s="291">
        <v>20000</v>
      </c>
    </row>
    <row r="31" spans="1:5" ht="20.100000000000001" customHeight="1" x14ac:dyDescent="0.25">
      <c r="A31" s="290" t="s">
        <v>430</v>
      </c>
      <c r="B31" s="306">
        <v>-177078.04</v>
      </c>
      <c r="C31" s="338" t="s">
        <v>37</v>
      </c>
      <c r="D31" s="290" t="s">
        <v>609</v>
      </c>
      <c r="E31" s="291">
        <v>12210411.380000001</v>
      </c>
    </row>
    <row r="32" spans="1:5" ht="20.100000000000001" customHeight="1" x14ac:dyDescent="0.25">
      <c r="A32" s="290" t="s">
        <v>287</v>
      </c>
      <c r="B32" s="291">
        <v>629296.46</v>
      </c>
      <c r="C32" s="338" t="s">
        <v>37</v>
      </c>
      <c r="D32" s="338" t="s">
        <v>37</v>
      </c>
      <c r="E32" s="338" t="s">
        <v>37</v>
      </c>
    </row>
    <row r="33" spans="1:5" ht="20.100000000000001" customHeight="1" x14ac:dyDescent="0.25">
      <c r="A33" s="290" t="s">
        <v>438</v>
      </c>
      <c r="B33" s="306">
        <v>-434434.4</v>
      </c>
      <c r="C33" s="338" t="s">
        <v>37</v>
      </c>
      <c r="D33" s="316" t="s">
        <v>784</v>
      </c>
      <c r="E33" s="291">
        <v>12230411.380000001</v>
      </c>
    </row>
    <row r="34" spans="1:5" ht="20.100000000000001" customHeight="1" x14ac:dyDescent="0.25">
      <c r="A34" s="290" t="s">
        <v>440</v>
      </c>
      <c r="B34" s="291">
        <v>346017.2</v>
      </c>
      <c r="C34" s="338" t="s">
        <v>37</v>
      </c>
      <c r="D34" s="338" t="s">
        <v>37</v>
      </c>
      <c r="E34" s="338" t="s">
        <v>37</v>
      </c>
    </row>
    <row r="35" spans="1:5" ht="20.100000000000001" customHeight="1" x14ac:dyDescent="0.25">
      <c r="A35" s="290" t="s">
        <v>458</v>
      </c>
      <c r="B35" s="306">
        <v>-207063.17</v>
      </c>
      <c r="C35" s="338" t="s">
        <v>37</v>
      </c>
      <c r="D35" s="316" t="s">
        <v>785</v>
      </c>
      <c r="E35" s="338" t="s">
        <v>37</v>
      </c>
    </row>
    <row r="36" spans="1:5" ht="20.100000000000001" customHeight="1" x14ac:dyDescent="0.25">
      <c r="A36" s="290" t="s">
        <v>460</v>
      </c>
      <c r="B36" s="291">
        <v>89993.88</v>
      </c>
      <c r="C36" s="338" t="s">
        <v>37</v>
      </c>
      <c r="D36" s="338" t="s">
        <v>37</v>
      </c>
      <c r="E36" s="338" t="s">
        <v>37</v>
      </c>
    </row>
    <row r="37" spans="1:5" ht="20.100000000000001" customHeight="1" x14ac:dyDescent="0.25">
      <c r="A37" s="290" t="s">
        <v>470</v>
      </c>
      <c r="B37" s="291">
        <v>2000</v>
      </c>
      <c r="C37" s="338" t="s">
        <v>37</v>
      </c>
      <c r="D37" s="290" t="s">
        <v>614</v>
      </c>
      <c r="E37" s="306">
        <v>-10126585.16</v>
      </c>
    </row>
    <row r="38" spans="1:5" ht="20.100000000000001" customHeight="1" x14ac:dyDescent="0.25">
      <c r="A38" s="338" t="s">
        <v>37</v>
      </c>
      <c r="B38" s="338" t="s">
        <v>37</v>
      </c>
      <c r="C38" s="340" t="s">
        <v>129</v>
      </c>
      <c r="D38" s="338" t="s">
        <v>37</v>
      </c>
      <c r="E38" s="338" t="s">
        <v>37</v>
      </c>
    </row>
    <row r="39" spans="1:5" ht="20.100000000000001" customHeight="1" x14ac:dyDescent="0.25">
      <c r="A39" s="316" t="s">
        <v>786</v>
      </c>
      <c r="B39" s="291">
        <v>464164.67</v>
      </c>
      <c r="C39" s="340" t="s">
        <v>129</v>
      </c>
      <c r="D39" s="316" t="s">
        <v>787</v>
      </c>
      <c r="E39" s="306">
        <v>-10126585.16</v>
      </c>
    </row>
    <row r="40" spans="1:5" ht="20.100000000000001" customHeight="1" x14ac:dyDescent="0.25">
      <c r="A40" s="338" t="s">
        <v>37</v>
      </c>
      <c r="B40" s="338" t="s">
        <v>37</v>
      </c>
      <c r="C40" s="340" t="s">
        <v>129</v>
      </c>
      <c r="D40" s="338" t="s">
        <v>37</v>
      </c>
      <c r="E40" s="338" t="s">
        <v>37</v>
      </c>
    </row>
    <row r="41" spans="1:5" ht="20.100000000000001" customHeight="1" x14ac:dyDescent="0.25">
      <c r="A41" s="338" t="s">
        <v>37</v>
      </c>
      <c r="B41" s="338" t="s">
        <v>37</v>
      </c>
      <c r="C41" s="340" t="s">
        <v>129</v>
      </c>
      <c r="D41" s="338" t="s">
        <v>37</v>
      </c>
      <c r="E41" s="338" t="s">
        <v>37</v>
      </c>
    </row>
    <row r="42" spans="1:5" x14ac:dyDescent="0.25">
      <c r="A42" s="338" t="s">
        <v>37</v>
      </c>
      <c r="B42" s="338" t="s">
        <v>37</v>
      </c>
      <c r="C42" s="340" t="s">
        <v>129</v>
      </c>
      <c r="D42" s="316" t="s">
        <v>788</v>
      </c>
      <c r="E42" s="291">
        <v>2103826.2200000002</v>
      </c>
    </row>
    <row r="43" spans="1:5" x14ac:dyDescent="0.25">
      <c r="A43" s="338" t="s">
        <v>37</v>
      </c>
      <c r="B43" s="338" t="s">
        <v>37</v>
      </c>
      <c r="C43" s="340" t="s">
        <v>129</v>
      </c>
      <c r="D43" s="338" t="s">
        <v>37</v>
      </c>
      <c r="E43" s="338" t="s">
        <v>37</v>
      </c>
    </row>
    <row r="44" spans="1:5" x14ac:dyDescent="0.25">
      <c r="A44" s="338" t="s">
        <v>37</v>
      </c>
      <c r="B44" s="338" t="s">
        <v>37</v>
      </c>
      <c r="C44" s="340" t="s">
        <v>129</v>
      </c>
      <c r="D44" s="290" t="s">
        <v>133</v>
      </c>
      <c r="E44" s="291">
        <v>120316.91</v>
      </c>
    </row>
    <row r="45" spans="1:5" x14ac:dyDescent="0.25">
      <c r="A45" s="338" t="s">
        <v>37</v>
      </c>
      <c r="B45" s="338" t="s">
        <v>37</v>
      </c>
      <c r="C45" s="340" t="s">
        <v>129</v>
      </c>
      <c r="D45" s="338" t="s">
        <v>37</v>
      </c>
      <c r="E45" s="338" t="s">
        <v>37</v>
      </c>
    </row>
    <row r="46" spans="1:5" x14ac:dyDescent="0.25">
      <c r="A46" s="338" t="s">
        <v>37</v>
      </c>
      <c r="B46" s="338" t="s">
        <v>37</v>
      </c>
      <c r="C46" s="340" t="s">
        <v>129</v>
      </c>
      <c r="D46" s="315" t="s">
        <v>94</v>
      </c>
      <c r="E46" s="291">
        <v>2224143.13</v>
      </c>
    </row>
    <row r="47" spans="1:5" x14ac:dyDescent="0.25">
      <c r="A47" s="338" t="s">
        <v>37</v>
      </c>
      <c r="B47" s="338" t="s">
        <v>37</v>
      </c>
      <c r="C47" s="338" t="s">
        <v>37</v>
      </c>
      <c r="D47" s="338" t="s">
        <v>37</v>
      </c>
      <c r="E47" s="338" t="s">
        <v>37</v>
      </c>
    </row>
    <row r="48" spans="1:5" x14ac:dyDescent="0.25">
      <c r="A48" s="338" t="s">
        <v>37</v>
      </c>
      <c r="B48" s="338" t="s">
        <v>37</v>
      </c>
      <c r="C48" s="338" t="s">
        <v>37</v>
      </c>
      <c r="D48" s="338" t="s">
        <v>37</v>
      </c>
      <c r="E48" s="338" t="s">
        <v>37</v>
      </c>
    </row>
    <row r="49" spans="1:5" x14ac:dyDescent="0.25">
      <c r="A49" s="340" t="s">
        <v>129</v>
      </c>
      <c r="B49" s="338" t="s">
        <v>37</v>
      </c>
      <c r="C49" s="338" t="s">
        <v>37</v>
      </c>
      <c r="D49" s="338" t="s">
        <v>37</v>
      </c>
      <c r="E49" s="338" t="s">
        <v>37</v>
      </c>
    </row>
    <row r="50" spans="1:5" x14ac:dyDescent="0.25">
      <c r="A50" s="315" t="s">
        <v>90</v>
      </c>
      <c r="B50" s="291">
        <v>2534697.12</v>
      </c>
      <c r="C50" s="340" t="s">
        <v>129</v>
      </c>
      <c r="D50" s="315" t="s">
        <v>130</v>
      </c>
      <c r="E50" s="291">
        <v>2534697.12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0">
    <tabColor theme="5"/>
  </sheetPr>
  <dimension ref="A1:AE473"/>
  <sheetViews>
    <sheetView topLeftCell="A27" zoomScale="85" zoomScaleNormal="85" workbookViewId="0">
      <selection activeCell="D62" sqref="D62"/>
    </sheetView>
  </sheetViews>
  <sheetFormatPr baseColWidth="10" defaultColWidth="11.42578125" defaultRowHeight="12.75" x14ac:dyDescent="0.2"/>
  <cols>
    <col min="1" max="1" width="39.42578125" style="184" customWidth="1"/>
    <col min="2" max="2" width="7.5703125" style="184" customWidth="1"/>
    <col min="3" max="3" width="12.42578125" style="184" bestFit="1" customWidth="1"/>
    <col min="4" max="4" width="13.5703125" style="184" customWidth="1"/>
    <col min="5" max="5" width="13.28515625" style="184" bestFit="1" customWidth="1"/>
    <col min="6" max="6" width="12.28515625" style="184" customWidth="1"/>
    <col min="7" max="7" width="12.28515625" style="205" customWidth="1"/>
    <col min="8" max="8" width="12.85546875" style="205" customWidth="1"/>
    <col min="9" max="9" width="12.7109375" style="205" customWidth="1"/>
    <col min="10" max="10" width="18.28515625" style="232" bestFit="1" customWidth="1"/>
    <col min="11" max="11" width="12.28515625" style="232" customWidth="1"/>
    <col min="12" max="12" width="10" style="202" customWidth="1"/>
    <col min="13" max="13" width="13" style="203" bestFit="1" customWidth="1"/>
    <col min="14" max="14" width="12.5703125" style="203" customWidth="1"/>
    <col min="15" max="15" width="12.7109375" style="204" customWidth="1"/>
    <col min="16" max="16" width="11.42578125" style="204"/>
    <col min="17" max="18" width="11.42578125" style="184"/>
    <col min="19" max="19" width="11.85546875" style="184" bestFit="1" customWidth="1"/>
    <col min="20" max="16384" width="11.42578125" style="184"/>
  </cols>
  <sheetData>
    <row r="1" spans="1:19" ht="12" customHeight="1" x14ac:dyDescent="0.2">
      <c r="A1" s="178" t="s">
        <v>342</v>
      </c>
      <c r="B1" s="179"/>
      <c r="C1" s="179"/>
      <c r="D1" s="179"/>
      <c r="E1" s="179"/>
      <c r="F1" s="179"/>
      <c r="G1" s="179"/>
      <c r="H1" s="179"/>
      <c r="I1" s="179"/>
      <c r="J1" s="180"/>
      <c r="K1" s="180"/>
      <c r="L1" s="181"/>
      <c r="M1" s="182"/>
      <c r="N1" s="182"/>
      <c r="O1" s="183"/>
      <c r="P1" s="183"/>
    </row>
    <row r="2" spans="1:19" s="187" customFormat="1" ht="12" customHeight="1" x14ac:dyDescent="0.2">
      <c r="A2" s="178" t="s">
        <v>269</v>
      </c>
      <c r="B2" s="179"/>
      <c r="C2" s="179"/>
      <c r="D2" s="179"/>
      <c r="E2" s="179"/>
      <c r="F2" s="179"/>
      <c r="G2" s="179"/>
      <c r="H2" s="179"/>
      <c r="I2" s="179"/>
      <c r="J2" s="180"/>
      <c r="K2" s="180"/>
      <c r="L2" s="181"/>
      <c r="M2" s="182"/>
      <c r="N2" s="185"/>
      <c r="O2" s="186"/>
      <c r="P2" s="186"/>
    </row>
    <row r="3" spans="1:19" s="187" customFormat="1" ht="12" customHeight="1" x14ac:dyDescent="0.2">
      <c r="A3" s="178" t="s">
        <v>270</v>
      </c>
      <c r="B3" s="179"/>
      <c r="C3" s="179"/>
      <c r="D3" s="179"/>
      <c r="E3" s="179"/>
      <c r="F3" s="179"/>
      <c r="G3" s="179"/>
      <c r="H3" s="179"/>
      <c r="I3" s="179"/>
      <c r="J3" s="180"/>
      <c r="K3" s="180"/>
      <c r="L3" s="181"/>
      <c r="M3" s="182"/>
      <c r="N3" s="185"/>
      <c r="O3" s="186"/>
      <c r="P3" s="186"/>
    </row>
    <row r="4" spans="1:19" s="187" customFormat="1" ht="12" customHeight="1" x14ac:dyDescent="0.2">
      <c r="A4" s="188">
        <v>45657</v>
      </c>
      <c r="B4" s="179"/>
      <c r="C4" s="179"/>
      <c r="D4" s="179"/>
      <c r="E4" s="179"/>
      <c r="F4" s="179"/>
      <c r="G4" s="179"/>
      <c r="H4" s="179"/>
      <c r="I4" s="179"/>
      <c r="J4" s="180"/>
      <c r="K4" s="180"/>
      <c r="L4" s="181"/>
      <c r="M4" s="182"/>
      <c r="N4" s="185"/>
      <c r="O4" s="186"/>
      <c r="P4" s="186"/>
    </row>
    <row r="5" spans="1:19" s="194" customFormat="1" ht="39" customHeight="1" x14ac:dyDescent="0.2">
      <c r="A5" s="189" t="s">
        <v>1</v>
      </c>
      <c r="B5" s="190" t="s">
        <v>271</v>
      </c>
      <c r="C5" s="190" t="s">
        <v>272</v>
      </c>
      <c r="D5" s="189" t="s">
        <v>273</v>
      </c>
      <c r="E5" s="191" t="s">
        <v>274</v>
      </c>
      <c r="F5" s="191" t="s">
        <v>275</v>
      </c>
      <c r="G5" s="192" t="str">
        <f>+"Dep. Acum.
31 Dic "&amp;YEAR(A4)-1</f>
        <v>Dep. Acum.
31 Dic 2023</v>
      </c>
      <c r="H5" s="192" t="str">
        <f>"Dep'n del Ej. "&amp;YEAR(A4)</f>
        <v>Dep'n del Ej. 2024</v>
      </c>
      <c r="I5" s="192" t="s">
        <v>276</v>
      </c>
      <c r="J5" s="192" t="s">
        <v>277</v>
      </c>
      <c r="K5" s="192" t="s">
        <v>278</v>
      </c>
      <c r="L5" s="193" t="s">
        <v>279</v>
      </c>
      <c r="M5" s="193" t="s">
        <v>280</v>
      </c>
      <c r="N5" s="193" t="s">
        <v>281</v>
      </c>
      <c r="O5" s="192" t="s">
        <v>282</v>
      </c>
      <c r="P5" s="192" t="s">
        <v>283</v>
      </c>
      <c r="Q5" s="192" t="s">
        <v>284</v>
      </c>
    </row>
    <row r="6" spans="1:19" s="194" customFormat="1" ht="6.75" customHeight="1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/>
      <c r="O6" s="197"/>
      <c r="P6" s="197"/>
    </row>
    <row r="7" spans="1:19" ht="12" customHeight="1" x14ac:dyDescent="0.2">
      <c r="A7" s="198"/>
      <c r="D7" s="199"/>
      <c r="E7" s="200"/>
      <c r="F7" s="201"/>
      <c r="G7" s="199"/>
      <c r="H7" s="199"/>
      <c r="I7" s="199"/>
      <c r="J7" s="199"/>
      <c r="K7" s="199"/>
      <c r="O7" s="199"/>
    </row>
    <row r="8" spans="1:19" ht="12" customHeight="1" x14ac:dyDescent="0.2">
      <c r="E8" s="200"/>
      <c r="F8" s="201"/>
      <c r="J8" s="184"/>
      <c r="K8" s="184"/>
    </row>
    <row r="9" spans="1:19" ht="12" customHeight="1" x14ac:dyDescent="0.2">
      <c r="A9" s="206" t="s">
        <v>285</v>
      </c>
      <c r="B9" s="207"/>
      <c r="C9" s="207"/>
      <c r="D9" s="207"/>
      <c r="E9" s="208"/>
      <c r="F9" s="209"/>
      <c r="G9" s="210"/>
      <c r="H9" s="210"/>
      <c r="I9" s="210"/>
      <c r="J9" s="207"/>
      <c r="K9" s="207"/>
      <c r="L9" s="211"/>
      <c r="M9" s="212"/>
      <c r="N9" s="212"/>
      <c r="O9" s="213"/>
      <c r="P9" s="213"/>
    </row>
    <row r="10" spans="1:19" ht="12" customHeight="1" x14ac:dyDescent="0.2">
      <c r="A10" s="320" t="s">
        <v>791</v>
      </c>
      <c r="B10" s="214">
        <v>0.3</v>
      </c>
      <c r="C10" s="215">
        <v>42794</v>
      </c>
      <c r="D10" s="263">
        <v>27154.400000000001</v>
      </c>
      <c r="E10" s="215">
        <f t="shared" ref="E10:E15" si="0">+C10</f>
        <v>42794</v>
      </c>
      <c r="F10" s="216">
        <f t="shared" ref="F10:F15" si="1">IF((ROUND(((+$A$4-E10)/30.4),0))&gt;(1/(B10/12)),(1/(B10/12)),(ROUND(((+$A$4-E10)/30.4),0)))</f>
        <v>40</v>
      </c>
      <c r="G10" s="217">
        <f>ROUND((IF(((($A$4-E10)/30.4)-MONTH($A$4))&gt;F10,F10,(IF(((($A$4-E10)/30.4)-MONTH($A$4))&lt;0,0,(($A$4-E10)/30.4)-MONTH($A$4))))),0)*(B10/12)*D10</f>
        <v>27154.399999999998</v>
      </c>
      <c r="H10" s="217">
        <f>IF(G10+(MONTH($A$4)*(B10/12)*D10)&gt;D10,D10-G10,(IF(YEAR(E10)=YEAR($A$4),((MONTH($A$4)-MONTH(E10))*(B10/12)*D10),MONTH($A$4)*(B10/12)*D10)))</f>
        <v>3.637978807091713E-12</v>
      </c>
      <c r="I10" s="217">
        <f t="shared" ref="I10:I15" si="2">+D10-G10-H10</f>
        <v>0</v>
      </c>
      <c r="J10" s="218">
        <f>+G10+H10</f>
        <v>27154.400000000001</v>
      </c>
      <c r="K10" s="218">
        <f>+D10-J10</f>
        <v>0</v>
      </c>
      <c r="L10" s="219">
        <f>+INPC!C9</f>
        <v>94.144779999999997</v>
      </c>
      <c r="M10" s="219">
        <f>+INPC!G2</f>
        <v>134.59399999999999</v>
      </c>
      <c r="N10" s="220">
        <f t="shared" ref="N10:N15" si="3">IF(TRUNC((M10/L10),4)&lt;1,1,TRUNC((M10/L10),4))</f>
        <v>1.4296</v>
      </c>
      <c r="O10" s="221">
        <f>+H10*N10</f>
        <v>5.2008545026183128E-12</v>
      </c>
      <c r="P10" s="221">
        <f>+IF(ISERROR(H10/(H10/((D10*B10)/12)))=TRUE,0,H10/(H10/((D10*B10)/12)))</f>
        <v>678.86</v>
      </c>
      <c r="S10" s="184">
        <f>+D10*0.1*12</f>
        <v>32585.280000000006</v>
      </c>
    </row>
    <row r="11" spans="1:19" ht="12" customHeight="1" x14ac:dyDescent="0.2">
      <c r="A11" s="320" t="str">
        <f>+A10</f>
        <v>Equipo de Computo</v>
      </c>
      <c r="B11" s="214">
        <v>0.3</v>
      </c>
      <c r="C11" s="215">
        <v>42855</v>
      </c>
      <c r="D11" s="263">
        <v>32666.69</v>
      </c>
      <c r="E11" s="215">
        <f t="shared" si="0"/>
        <v>42855</v>
      </c>
      <c r="F11" s="216">
        <f t="shared" si="1"/>
        <v>40</v>
      </c>
      <c r="G11" s="217">
        <f t="shared" ref="G11:G15" si="4">ROUND((IF(((($A$4-E11)/30.4)-MONTH($A$4))&gt;F11,F11,(IF(((($A$4-E11)/30.4)-MONTH($A$4))&lt;0,0,(($A$4-E11)/30.4)-MONTH($A$4))))),0)*(B11/12)*D11</f>
        <v>32666.689999999995</v>
      </c>
      <c r="H11" s="217">
        <f t="shared" ref="H11:H15" si="5">IF(G11+(MONTH($A$4)*(B11/12)*D11)&gt;D11,D11-G11,(IF(YEAR(E11)=YEAR($A$4),((MONTH($A$4)-MONTH(E11))*(B11/12)*D11),MONTH($A$4)*(B11/12)*D11)))</f>
        <v>3.637978807091713E-12</v>
      </c>
      <c r="I11" s="217">
        <f t="shared" si="2"/>
        <v>0</v>
      </c>
      <c r="J11" s="218">
        <f>+G11+H11</f>
        <v>32666.69</v>
      </c>
      <c r="K11" s="218">
        <f t="shared" ref="K11:K15" si="6">+D11-J11</f>
        <v>0</v>
      </c>
      <c r="L11" s="219">
        <f>+INPC!E9</f>
        <v>94.838932999999997</v>
      </c>
      <c r="M11" s="300">
        <f>+M10</f>
        <v>134.59399999999999</v>
      </c>
      <c r="N11" s="220">
        <f t="shared" si="3"/>
        <v>1.4191</v>
      </c>
      <c r="O11" s="221">
        <f>+H11*N11</f>
        <v>5.16265572514385E-12</v>
      </c>
      <c r="P11" s="221">
        <f>+IF(ISERROR(H11/(H11/((D11*B11)/12)))=TRUE,0,H11/(H11/((D11*B11)/12)))</f>
        <v>816.66724999999997</v>
      </c>
    </row>
    <row r="12" spans="1:19" ht="12" customHeight="1" x14ac:dyDescent="0.2">
      <c r="A12" s="320" t="str">
        <f>+A11</f>
        <v>Equipo de Computo</v>
      </c>
      <c r="B12" s="214">
        <f>+B11</f>
        <v>0.3</v>
      </c>
      <c r="C12" s="215">
        <v>43159</v>
      </c>
      <c r="D12" s="263">
        <v>30465.52</v>
      </c>
      <c r="E12" s="215">
        <f t="shared" si="0"/>
        <v>43159</v>
      </c>
      <c r="F12" s="216">
        <f t="shared" ref="F12" si="7">IF((ROUND(((+$A$4-E12)/30.4),0))&gt;(1/(B12/12)),(1/(B12/12)),(ROUND(((+$A$4-E12)/30.4),0)))</f>
        <v>40</v>
      </c>
      <c r="G12" s="217">
        <f t="shared" ref="G12:G13" si="8">ROUND((IF(((($A$4-E12)/30.4)-MONTH($A$4))&gt;F12,F12,(IF(((($A$4-E12)/30.4)-MONTH($A$4))&lt;0,0,(($A$4-E12)/30.4)-MONTH($A$4))))),0)*(B12/12)*D12</f>
        <v>30465.519999999997</v>
      </c>
      <c r="H12" s="217">
        <f t="shared" ref="H12:H13" si="9">IF(G12+(MONTH($A$4)*(B12/12)*D12)&gt;D12,D12-G12,(IF(YEAR(E12)=YEAR($A$4),((MONTH($A$4)-MONTH(E12))*(B12/12)*D12),MONTH($A$4)*(B12/12)*D12)))</f>
        <v>3.637978807091713E-12</v>
      </c>
      <c r="I12" s="217">
        <f t="shared" ref="I12:I13" si="10">+D12-G12-H12</f>
        <v>0</v>
      </c>
      <c r="J12" s="218">
        <f t="shared" ref="J12:J13" si="11">+G12+H12</f>
        <v>30465.52</v>
      </c>
      <c r="K12" s="218">
        <f t="shared" ref="K12:K13" si="12">+D12-J12</f>
        <v>0</v>
      </c>
      <c r="L12" s="219">
        <f>+INPC!C8</f>
        <v>99.171374</v>
      </c>
      <c r="M12" s="300">
        <f>+M11</f>
        <v>134.59399999999999</v>
      </c>
      <c r="N12" s="220">
        <f t="shared" ref="N12:N13" si="13">IF(TRUNC((M12/L12),4)&lt;1,1,TRUNC((M12/L12),4))</f>
        <v>1.3571</v>
      </c>
      <c r="O12" s="221">
        <f t="shared" ref="O12:O13" si="14">+H12*N12</f>
        <v>4.9371010391041635E-12</v>
      </c>
      <c r="P12" s="221">
        <f t="shared" ref="P12:P13" si="15">+IF(ISERROR(H12/(H12/((D12*B12)/12)))=TRUE,0,H12/(H12/((D12*B12)/12)))</f>
        <v>761.63799999999992</v>
      </c>
    </row>
    <row r="13" spans="1:19" ht="12" customHeight="1" x14ac:dyDescent="0.2">
      <c r="A13" s="320" t="str">
        <f>+A12</f>
        <v>Equipo de Computo</v>
      </c>
      <c r="B13" s="214">
        <f>+B12</f>
        <v>0.3</v>
      </c>
      <c r="C13" s="215">
        <v>44651</v>
      </c>
      <c r="D13" s="263">
        <v>48217.7</v>
      </c>
      <c r="E13" s="215">
        <f t="shared" si="0"/>
        <v>44651</v>
      </c>
      <c r="F13" s="216">
        <f>IF((ROUND(((+$A$4-E13)/30.4),0))&gt;(1/(B13/12)),(1/(B13/12)),(ROUND(((+$A$4-E13)/30.4),0)))</f>
        <v>33</v>
      </c>
      <c r="G13" s="217">
        <f t="shared" si="8"/>
        <v>25314.292499999996</v>
      </c>
      <c r="H13" s="217">
        <f t="shared" si="9"/>
        <v>14465.31</v>
      </c>
      <c r="I13" s="217">
        <f t="shared" si="10"/>
        <v>8438.0975000000017</v>
      </c>
      <c r="J13" s="218">
        <f t="shared" si="11"/>
        <v>39779.602499999994</v>
      </c>
      <c r="K13" s="218">
        <f t="shared" si="12"/>
        <v>8438.0975000000035</v>
      </c>
      <c r="L13" s="219">
        <f>+INPC!D4</f>
        <v>120.15900000000001</v>
      </c>
      <c r="M13" s="300">
        <f>+M12</f>
        <v>134.59399999999999</v>
      </c>
      <c r="N13" s="220">
        <f t="shared" si="13"/>
        <v>1.1201000000000001</v>
      </c>
      <c r="O13" s="221">
        <f t="shared" si="14"/>
        <v>16202.593731000001</v>
      </c>
      <c r="P13" s="221">
        <f t="shared" si="15"/>
        <v>1205.4424999999999</v>
      </c>
    </row>
    <row r="14" spans="1:19" ht="12" customHeight="1" x14ac:dyDescent="0.2">
      <c r="A14" s="320" t="str">
        <f>+A13</f>
        <v>Equipo de Computo</v>
      </c>
      <c r="B14" s="214">
        <v>0.3</v>
      </c>
      <c r="C14" s="215">
        <v>44711</v>
      </c>
      <c r="D14" s="263">
        <v>48217.68</v>
      </c>
      <c r="E14" s="215">
        <f t="shared" si="0"/>
        <v>44711</v>
      </c>
      <c r="F14" s="216">
        <f t="shared" si="1"/>
        <v>31</v>
      </c>
      <c r="G14" s="217">
        <f t="shared" si="4"/>
        <v>22903.397999999997</v>
      </c>
      <c r="H14" s="217">
        <f t="shared" si="5"/>
        <v>14465.304</v>
      </c>
      <c r="I14" s="217">
        <f>+D14-G14-H14</f>
        <v>10848.978000000003</v>
      </c>
      <c r="J14" s="218">
        <f>+G14+H14</f>
        <v>37368.701999999997</v>
      </c>
      <c r="K14" s="218">
        <f t="shared" si="6"/>
        <v>10848.978000000003</v>
      </c>
      <c r="L14" s="219">
        <f>+INPC!F4</f>
        <v>121.02200000000001</v>
      </c>
      <c r="M14" s="219">
        <f>+M13</f>
        <v>134.59399999999999</v>
      </c>
      <c r="N14" s="220">
        <f t="shared" si="3"/>
        <v>1.1121000000000001</v>
      </c>
      <c r="O14" s="221">
        <f t="shared" ref="O14:O15" si="16">+H14*N14</f>
        <v>16086.864578400002</v>
      </c>
      <c r="P14" s="221">
        <f>+IF(ISERROR(H14/(H14/((D14*B14)/12)))=TRUE,0,H14/(H14/((D14*B14)/12)))</f>
        <v>1205.442</v>
      </c>
    </row>
    <row r="15" spans="1:19" ht="12" customHeight="1" x14ac:dyDescent="0.2">
      <c r="A15" s="320" t="str">
        <f>+A14</f>
        <v>Equipo de Computo</v>
      </c>
      <c r="B15" s="214">
        <v>0.3</v>
      </c>
      <c r="C15" s="215">
        <v>44957</v>
      </c>
      <c r="D15" s="263">
        <v>16775.86</v>
      </c>
      <c r="E15" s="215">
        <f t="shared" si="0"/>
        <v>44957</v>
      </c>
      <c r="F15" s="216">
        <f t="shared" si="1"/>
        <v>23</v>
      </c>
      <c r="G15" s="217">
        <f t="shared" si="4"/>
        <v>4613.3615</v>
      </c>
      <c r="H15" s="217">
        <f t="shared" si="5"/>
        <v>5032.7579999999998</v>
      </c>
      <c r="I15" s="217">
        <f t="shared" si="2"/>
        <v>7129.7405000000017</v>
      </c>
      <c r="J15" s="218">
        <f t="shared" ref="J15" si="17">+G15+H15</f>
        <v>9646.1195000000007</v>
      </c>
      <c r="K15" s="218">
        <f t="shared" si="6"/>
        <v>7129.7404999999999</v>
      </c>
      <c r="L15" s="219">
        <f>+INPC!B3</f>
        <v>127.336</v>
      </c>
      <c r="M15" s="219">
        <f>+M14</f>
        <v>134.59399999999999</v>
      </c>
      <c r="N15" s="220">
        <f t="shared" si="3"/>
        <v>1.0569</v>
      </c>
      <c r="O15" s="221">
        <f t="shared" si="16"/>
        <v>5319.1219302</v>
      </c>
      <c r="P15" s="221">
        <f>+IF(ISERROR(H15/(H15/((D15*B15)/12)))=TRUE,0,H15/(H15/((D15*B15)/12)))</f>
        <v>419.3965</v>
      </c>
    </row>
    <row r="16" spans="1:19" ht="12" customHeight="1" x14ac:dyDescent="0.2">
      <c r="D16" s="222">
        <f>+SUM(D10:D15)</f>
        <v>203497.84999999998</v>
      </c>
      <c r="E16" s="201"/>
      <c r="G16" s="222">
        <f>+SUM(G10:G15)</f>
        <v>143117.66199999998</v>
      </c>
      <c r="H16" s="222">
        <f>+SUM(H10:H15)</f>
        <v>33963.37200000001</v>
      </c>
      <c r="I16" s="222">
        <f>+SUM(I10:I15)</f>
        <v>26416.816000000006</v>
      </c>
      <c r="J16" s="222">
        <f>+SUM(J10:J15)</f>
        <v>177081.03399999999</v>
      </c>
      <c r="K16" s="222">
        <f>+SUM(K10:K15)</f>
        <v>26416.816000000006</v>
      </c>
      <c r="L16" s="222"/>
      <c r="M16" s="222"/>
      <c r="N16" s="222"/>
      <c r="O16" s="229">
        <f>+SUM(O10:O15)</f>
        <v>37608.580239600022</v>
      </c>
      <c r="P16" s="222">
        <f>SUM(P10:P15)</f>
        <v>5087.44625</v>
      </c>
    </row>
    <row r="17" spans="1:16" ht="12" customHeight="1" x14ac:dyDescent="0.2">
      <c r="A17" s="184" t="s">
        <v>286</v>
      </c>
      <c r="D17" s="264">
        <f>+D16</f>
        <v>203497.84999999998</v>
      </c>
      <c r="E17" s="201"/>
      <c r="G17" s="222"/>
      <c r="H17" s="223">
        <f>+'Balanza de Comprobación'!F117</f>
        <v>33963.370000000003</v>
      </c>
      <c r="I17" s="222"/>
      <c r="J17" s="224">
        <f>+'Balanza de Comprobación'!H117</f>
        <v>177078.04</v>
      </c>
      <c r="K17" s="222"/>
      <c r="O17" s="222"/>
    </row>
    <row r="18" spans="1:16" ht="12" customHeight="1" x14ac:dyDescent="0.2">
      <c r="D18" s="223">
        <f>+D16-D17</f>
        <v>0</v>
      </c>
      <c r="E18" s="201"/>
      <c r="G18" s="222"/>
      <c r="H18" s="223">
        <f>+H16-H17</f>
        <v>2.0000000076834112E-3</v>
      </c>
      <c r="I18" s="222"/>
      <c r="J18" s="224">
        <f>+J16-J17</f>
        <v>2.9939999999769498</v>
      </c>
      <c r="K18" s="222"/>
      <c r="O18" s="222"/>
    </row>
    <row r="19" spans="1:16" ht="12" customHeight="1" x14ac:dyDescent="0.2">
      <c r="D19" s="222"/>
      <c r="E19" s="201"/>
      <c r="G19" s="222"/>
      <c r="H19" s="222"/>
      <c r="I19" s="222"/>
      <c r="J19" s="222"/>
      <c r="K19" s="222"/>
      <c r="O19" s="222"/>
    </row>
    <row r="20" spans="1:16" ht="12" customHeight="1" x14ac:dyDescent="0.2">
      <c r="A20" s="206" t="s">
        <v>288</v>
      </c>
      <c r="B20" s="207"/>
      <c r="C20" s="207"/>
      <c r="D20" s="207"/>
      <c r="E20" s="209"/>
      <c r="F20" s="207"/>
      <c r="G20" s="210"/>
      <c r="H20" s="210"/>
      <c r="I20" s="210"/>
      <c r="J20" s="225"/>
      <c r="K20" s="225"/>
      <c r="L20" s="211"/>
      <c r="M20" s="212"/>
      <c r="N20" s="212"/>
      <c r="O20" s="213"/>
      <c r="P20" s="213"/>
    </row>
    <row r="21" spans="1:16" ht="12" customHeight="1" x14ac:dyDescent="0.2">
      <c r="A21" s="265" t="s">
        <v>792</v>
      </c>
      <c r="B21" s="214">
        <v>0.1</v>
      </c>
      <c r="C21" s="215">
        <v>44135</v>
      </c>
      <c r="D21" s="263">
        <v>11600</v>
      </c>
      <c r="E21" s="227">
        <f>+C21</f>
        <v>44135</v>
      </c>
      <c r="F21" s="216">
        <f>IF((ROUND(((+$A$4-E21)/30.4),0))&gt;(1/(B21/12)),(1/(B21/12)),(ROUND(((+$A$4-E21)/30.4),0)))</f>
        <v>50</v>
      </c>
      <c r="G21" s="217">
        <f>ROUND((IF(((($A$4-E21)/30.4)-MONTH($A$4))&gt;F21,F21,(IF(((($A$4-E21)/30.4)-MONTH($A$4))&lt;0,0,(($A$4-E21)/30.4)-MONTH($A$4))))),0)*(B21/12)*D21</f>
        <v>3673.333333333333</v>
      </c>
      <c r="H21" s="217">
        <f t="shared" ref="H21:H24" si="18">IF(G21+(MONTH($A$4)*(B21/12)*D21)&gt;D21,D21-G21,(IF(YEAR(E21)=YEAR($A$4),((MONTH($A$4)-MONTH(E21))*(B21/12)*D21),MONTH($A$4)*(B21/12)*D21)))</f>
        <v>1160</v>
      </c>
      <c r="I21" s="217">
        <f t="shared" ref="I21:I24" si="19">+D21-G21-H21</f>
        <v>6766.666666666667</v>
      </c>
      <c r="J21" s="218">
        <f t="shared" ref="J21:J24" si="20">+G21+H21</f>
        <v>4833.333333333333</v>
      </c>
      <c r="K21" s="218">
        <f t="shared" ref="K21:K24" si="21">+D21-J21</f>
        <v>6766.666666666667</v>
      </c>
      <c r="L21" s="219">
        <f>+INPC!K6</f>
        <v>108.774</v>
      </c>
      <c r="M21" s="220">
        <f>+M15</f>
        <v>134.59399999999999</v>
      </c>
      <c r="N21" s="220">
        <f>IF(TRUNC((M21/L21),4)&lt;1,1,TRUNC((M21/L21),4))</f>
        <v>1.2373000000000001</v>
      </c>
      <c r="O21" s="221">
        <f t="shared" ref="O21:O24" si="22">+H21*N21</f>
        <v>1435.268</v>
      </c>
      <c r="P21" s="221">
        <f t="shared" ref="P21:P24" si="23">+IF(ISERROR(H21/(H21/((D21*B21)/12)))=TRUE,0,H21/(H21/((D21*B21)/12)))</f>
        <v>96.666666666666671</v>
      </c>
    </row>
    <row r="22" spans="1:16" ht="12" customHeight="1" x14ac:dyDescent="0.2">
      <c r="A22" s="265" t="s">
        <v>792</v>
      </c>
      <c r="B22" s="214">
        <v>0.1</v>
      </c>
      <c r="C22" s="215">
        <v>44135</v>
      </c>
      <c r="D22" s="263">
        <v>2300</v>
      </c>
      <c r="E22" s="227">
        <f>+C22</f>
        <v>44135</v>
      </c>
      <c r="F22" s="216">
        <f t="shared" ref="F22:F24" si="24">IF((ROUND(((+$A$4-E22)/30.4),0))&gt;(1/(B22/12)),(1/(B22/12)),(ROUND(((+$A$4-E22)/30.4),0)))</f>
        <v>50</v>
      </c>
      <c r="G22" s="217">
        <f t="shared" ref="G22:G24" si="25">ROUND((IF(((($A$4-E22)/30.4)-MONTH($A$4))&gt;F22,F22,(IF(((($A$4-E22)/30.4)-MONTH($A$4))&lt;0,0,(($A$4-E22)/30.4)-MONTH($A$4))))),0)*(B22/12)*D22</f>
        <v>728.33333333333326</v>
      </c>
      <c r="H22" s="217">
        <f t="shared" si="18"/>
        <v>230</v>
      </c>
      <c r="I22" s="217">
        <f t="shared" si="19"/>
        <v>1341.6666666666667</v>
      </c>
      <c r="J22" s="218">
        <f t="shared" si="20"/>
        <v>958.33333333333326</v>
      </c>
      <c r="K22" s="218">
        <f t="shared" si="21"/>
        <v>1341.6666666666667</v>
      </c>
      <c r="L22" s="219">
        <f>+L21</f>
        <v>108.774</v>
      </c>
      <c r="M22" s="220">
        <f>+M21</f>
        <v>134.59399999999999</v>
      </c>
      <c r="N22" s="220">
        <f t="shared" ref="N22:N24" si="26">IF(TRUNC((M22/L22),4)&lt;1,1,TRUNC((M22/L22),4))</f>
        <v>1.2373000000000001</v>
      </c>
      <c r="O22" s="221">
        <f>+H22*N22</f>
        <v>284.57900000000001</v>
      </c>
      <c r="P22" s="221">
        <f t="shared" si="23"/>
        <v>19.166666666666668</v>
      </c>
    </row>
    <row r="23" spans="1:16" ht="12" customHeight="1" x14ac:dyDescent="0.2">
      <c r="A23" s="265" t="s">
        <v>792</v>
      </c>
      <c r="B23" s="214">
        <v>0.1</v>
      </c>
      <c r="C23" s="215">
        <v>44196</v>
      </c>
      <c r="D23" s="266">
        <v>6377.59</v>
      </c>
      <c r="E23" s="227">
        <f>+C23</f>
        <v>44196</v>
      </c>
      <c r="F23" s="216">
        <f t="shared" si="24"/>
        <v>48</v>
      </c>
      <c r="G23" s="217">
        <f t="shared" si="25"/>
        <v>1913.277</v>
      </c>
      <c r="H23" s="217">
        <f t="shared" si="18"/>
        <v>637.75900000000001</v>
      </c>
      <c r="I23" s="217">
        <f t="shared" si="19"/>
        <v>3826.5540000000001</v>
      </c>
      <c r="J23" s="218">
        <f t="shared" si="20"/>
        <v>2551.0360000000001</v>
      </c>
      <c r="K23" s="218">
        <f t="shared" si="21"/>
        <v>3826.5540000000001</v>
      </c>
      <c r="L23" s="219">
        <f>+INPC!M6</f>
        <v>109.271</v>
      </c>
      <c r="M23" s="220">
        <f>+M22</f>
        <v>134.59399999999999</v>
      </c>
      <c r="N23" s="220">
        <f t="shared" si="26"/>
        <v>1.2317</v>
      </c>
      <c r="O23" s="221">
        <f t="shared" si="22"/>
        <v>785.52776030000007</v>
      </c>
      <c r="P23" s="221">
        <f t="shared" si="23"/>
        <v>53.146583333333332</v>
      </c>
    </row>
    <row r="24" spans="1:16" ht="12" hidden="1" customHeight="1" x14ac:dyDescent="0.2">
      <c r="A24" s="226"/>
      <c r="B24" s="214">
        <v>0.1</v>
      </c>
      <c r="C24" s="215"/>
      <c r="D24" s="266">
        <v>0</v>
      </c>
      <c r="E24" s="228"/>
      <c r="F24" s="216">
        <f t="shared" si="24"/>
        <v>120</v>
      </c>
      <c r="G24" s="217">
        <f t="shared" si="25"/>
        <v>0</v>
      </c>
      <c r="H24" s="217">
        <f t="shared" si="18"/>
        <v>0</v>
      </c>
      <c r="I24" s="217">
        <f t="shared" si="19"/>
        <v>0</v>
      </c>
      <c r="J24" s="218">
        <f t="shared" si="20"/>
        <v>0</v>
      </c>
      <c r="K24" s="218">
        <f t="shared" si="21"/>
        <v>0</v>
      </c>
      <c r="L24" s="219">
        <v>133.55500000000001</v>
      </c>
      <c r="M24" s="220">
        <v>133.55500000000001</v>
      </c>
      <c r="N24" s="220">
        <f t="shared" si="26"/>
        <v>1</v>
      </c>
      <c r="O24" s="221">
        <f t="shared" si="22"/>
        <v>0</v>
      </c>
      <c r="P24" s="221">
        <f t="shared" si="23"/>
        <v>0</v>
      </c>
    </row>
    <row r="25" spans="1:16" ht="12" customHeight="1" x14ac:dyDescent="0.2">
      <c r="D25" s="229">
        <f>+SUM(D21:D24)</f>
        <v>20277.59</v>
      </c>
      <c r="E25" s="201"/>
      <c r="G25" s="222">
        <f>+SUM(G21:G24)</f>
        <v>6314.9436666666661</v>
      </c>
      <c r="H25" s="229">
        <f>+SUM(H21:H24)</f>
        <v>2027.759</v>
      </c>
      <c r="I25" s="222">
        <f>+SUM(I21:I24)</f>
        <v>11934.887333333334</v>
      </c>
      <c r="J25" s="230">
        <f>+SUM(J21:J24)</f>
        <v>8342.7026666666661</v>
      </c>
      <c r="K25" s="222">
        <f>+SUM(K21:K24)</f>
        <v>11934.887333333334</v>
      </c>
      <c r="L25" s="222"/>
      <c r="M25" s="222"/>
      <c r="N25" s="222"/>
      <c r="O25" s="229">
        <f>+SUM(O21:O24)</f>
        <v>2505.3747603000002</v>
      </c>
      <c r="P25" s="222">
        <f>+SUM(P21:P24)</f>
        <v>168.97991666666667</v>
      </c>
    </row>
    <row r="26" spans="1:16" ht="12" customHeight="1" x14ac:dyDescent="0.2">
      <c r="A26" s="184" t="s">
        <v>286</v>
      </c>
      <c r="D26" s="224">
        <f>+D25</f>
        <v>20277.59</v>
      </c>
      <c r="E26" s="201"/>
      <c r="H26" s="264">
        <f>+'Balanza de Comprobación'!F107</f>
        <v>2027.76</v>
      </c>
      <c r="J26" s="231">
        <f>+'Balanza de Comprobación'!H107</f>
        <v>8342.7000000000007</v>
      </c>
    </row>
    <row r="27" spans="1:16" ht="12" customHeight="1" x14ac:dyDescent="0.2">
      <c r="D27" s="223">
        <f>+D25-D26</f>
        <v>0</v>
      </c>
      <c r="E27" s="201"/>
      <c r="H27" s="223">
        <f>+H25-H26</f>
        <v>-9.9999999997635314E-4</v>
      </c>
      <c r="J27" s="231">
        <f>+J25-J26</f>
        <v>2.6666666653909488E-3</v>
      </c>
    </row>
    <row r="28" spans="1:16" ht="12" customHeight="1" x14ac:dyDescent="0.2">
      <c r="E28" s="201"/>
    </row>
    <row r="29" spans="1:16" ht="12" customHeight="1" x14ac:dyDescent="0.2">
      <c r="A29" s="233" t="s">
        <v>287</v>
      </c>
      <c r="B29" s="207"/>
      <c r="C29" s="267"/>
      <c r="D29" s="207"/>
      <c r="E29" s="209"/>
      <c r="F29" s="207"/>
      <c r="G29" s="210"/>
      <c r="H29" s="210"/>
      <c r="I29" s="210"/>
      <c r="J29" s="225"/>
      <c r="K29" s="225"/>
      <c r="L29" s="211"/>
      <c r="M29" s="212"/>
      <c r="N29" s="212"/>
      <c r="O29" s="213"/>
      <c r="P29" s="213"/>
    </row>
    <row r="30" spans="1:16" ht="12" customHeight="1" x14ac:dyDescent="0.2">
      <c r="A30" s="234" t="s">
        <v>793</v>
      </c>
      <c r="B30" s="214">
        <v>0.25</v>
      </c>
      <c r="C30" s="215">
        <v>44347</v>
      </c>
      <c r="D30" s="235">
        <v>241365.42</v>
      </c>
      <c r="E30" s="228">
        <f>+C30</f>
        <v>44347</v>
      </c>
      <c r="F30" s="216">
        <f>IF((ROUND(((+$A$4-E30)/30.4),0))&gt;(1/(B30/12)),(1/(B30/12)),(ROUND(((+$A$4-E30)/30.4),0)))</f>
        <v>43</v>
      </c>
      <c r="G30" s="217">
        <f t="shared" ref="G30:G32" si="27">ROUND((IF(((($A$4-E30)/30.4)-MONTH($A$4))&gt;F30,F30,(IF(((($A$4-E30)/30.4)-MONTH($A$4))&lt;0,0,(($A$4-E30)/30.4)-MONTH($A$4))))),0)*(B30/12)*D30</f>
        <v>155881.83374999999</v>
      </c>
      <c r="H30" s="217">
        <f t="shared" ref="H30:H32" si="28">IF(G30+(MONTH($A$4)*(B30/12)*D30)&gt;D30,D30-G30,(IF(YEAR(E30)=YEAR($A$4),((MONTH($A$4)-MONTH(E30))*(B30/12)*D30),MONTH($A$4)*(B30/12)*D30)))</f>
        <v>60341.355000000003</v>
      </c>
      <c r="I30" s="217">
        <f t="shared" ref="I30:I32" si="29">+D30-G30-H30</f>
        <v>25142.231250000019</v>
      </c>
      <c r="J30" s="218">
        <f>+G30+H30</f>
        <v>216223.18875</v>
      </c>
      <c r="K30" s="218">
        <f t="shared" ref="K30:K32" si="30">+D30-J30</f>
        <v>25142.231250000012</v>
      </c>
      <c r="L30" s="219">
        <f>+INPC!F5</f>
        <v>112.419</v>
      </c>
      <c r="M30" s="220">
        <f>+M23</f>
        <v>134.59399999999999</v>
      </c>
      <c r="N30" s="220">
        <f t="shared" ref="N30:N32" si="31">IF(TRUNC((M30/L30),4)&lt;1,1,TRUNC((M30/L30),4))</f>
        <v>1.1972</v>
      </c>
      <c r="O30" s="221">
        <f>+H30*N30</f>
        <v>72240.67020600001</v>
      </c>
      <c r="P30" s="221">
        <f>+IF(ISERROR(H30/(H30/((D30*B30)/12)))=TRUE,0,H30/(H30/((D30*B30)/12)))</f>
        <v>5028.44625</v>
      </c>
    </row>
    <row r="31" spans="1:16" ht="12" customHeight="1" x14ac:dyDescent="0.2">
      <c r="A31" s="234" t="str">
        <f>+A30</f>
        <v>Equipo de Transporte</v>
      </c>
      <c r="B31" s="214">
        <v>0.25</v>
      </c>
      <c r="C31" s="215">
        <v>44834</v>
      </c>
      <c r="D31" s="235">
        <v>193965.52</v>
      </c>
      <c r="E31" s="228">
        <f>+C31</f>
        <v>44834</v>
      </c>
      <c r="F31" s="216">
        <f t="shared" ref="F31:F32" si="32">IF((ROUND(((+$A$4-E31)/30.4),0))&gt;(1/(B31/12)),(1/(B31/12)),(ROUND(((+$A$4-E31)/30.4),0)))</f>
        <v>27</v>
      </c>
      <c r="G31" s="217">
        <f t="shared" si="27"/>
        <v>60614.224999999999</v>
      </c>
      <c r="H31" s="217">
        <f t="shared" si="28"/>
        <v>48491.38</v>
      </c>
      <c r="I31" s="217">
        <f t="shared" si="29"/>
        <v>84859.914999999979</v>
      </c>
      <c r="J31" s="218">
        <f t="shared" ref="J31:J32" si="33">+G31+H31</f>
        <v>109105.605</v>
      </c>
      <c r="K31" s="218">
        <f t="shared" si="30"/>
        <v>84859.914999999994</v>
      </c>
      <c r="L31" s="219">
        <f>+INPC!J4</f>
        <v>124.571</v>
      </c>
      <c r="M31" s="220">
        <f>+M30</f>
        <v>134.59399999999999</v>
      </c>
      <c r="N31" s="220">
        <f t="shared" si="31"/>
        <v>1.0804</v>
      </c>
      <c r="O31" s="221">
        <f t="shared" ref="O31:O32" si="34">+H31*N31</f>
        <v>52390.086951999998</v>
      </c>
      <c r="P31" s="221">
        <f t="shared" ref="P31:P32" si="35">+IF(ISERROR(H31/(H31/((D31*B31)/12)))=TRUE,0,H31/(H31/((D31*B31)/12)))</f>
        <v>4040.9483333333333</v>
      </c>
    </row>
    <row r="32" spans="1:16" ht="12" customHeight="1" x14ac:dyDescent="0.2">
      <c r="A32" s="234" t="str">
        <f>+A31</f>
        <v>Equipo de Transporte</v>
      </c>
      <c r="B32" s="214">
        <v>0.25</v>
      </c>
      <c r="C32" s="215">
        <f>+C31</f>
        <v>44834</v>
      </c>
      <c r="D32" s="235">
        <v>193965.52</v>
      </c>
      <c r="E32" s="228">
        <f>+C32</f>
        <v>44834</v>
      </c>
      <c r="F32" s="216">
        <f t="shared" si="32"/>
        <v>27</v>
      </c>
      <c r="G32" s="217">
        <f t="shared" si="27"/>
        <v>60614.224999999999</v>
      </c>
      <c r="H32" s="217">
        <f t="shared" si="28"/>
        <v>48491.38</v>
      </c>
      <c r="I32" s="217">
        <f t="shared" si="29"/>
        <v>84859.914999999979</v>
      </c>
      <c r="J32" s="218">
        <f t="shared" si="33"/>
        <v>109105.605</v>
      </c>
      <c r="K32" s="218">
        <f t="shared" si="30"/>
        <v>84859.914999999994</v>
      </c>
      <c r="L32" s="219">
        <f>+L31</f>
        <v>124.571</v>
      </c>
      <c r="M32" s="220">
        <f>+M31</f>
        <v>134.59399999999999</v>
      </c>
      <c r="N32" s="220">
        <f t="shared" si="31"/>
        <v>1.0804</v>
      </c>
      <c r="O32" s="221">
        <f t="shared" si="34"/>
        <v>52390.086951999998</v>
      </c>
      <c r="P32" s="221">
        <f t="shared" si="35"/>
        <v>4040.9483333333333</v>
      </c>
    </row>
    <row r="33" spans="1:18" ht="12" customHeight="1" x14ac:dyDescent="0.2">
      <c r="D33" s="229">
        <f>SUM(D30:D32)</f>
        <v>629296.46</v>
      </c>
      <c r="E33" s="201"/>
      <c r="G33" s="222">
        <f>SUM(G30:G32)</f>
        <v>277110.28375</v>
      </c>
      <c r="H33" s="222">
        <f>SUM(H30:H32)</f>
        <v>157324.11499999999</v>
      </c>
      <c r="I33" s="222">
        <f>SUM(I30:I32)</f>
        <v>194862.06124999997</v>
      </c>
      <c r="J33" s="222">
        <f>SUM(J30:J32)</f>
        <v>434434.39874999999</v>
      </c>
      <c r="K33" s="222">
        <f>SUM(K30:K32)</f>
        <v>194862.06125</v>
      </c>
      <c r="O33" s="229">
        <f>SUM(O30:O32)</f>
        <v>177020.84411000001</v>
      </c>
      <c r="P33" s="222">
        <f>SUM(P30:P32)</f>
        <v>13110.342916666666</v>
      </c>
    </row>
    <row r="34" spans="1:18" ht="12" customHeight="1" x14ac:dyDescent="0.2">
      <c r="A34" s="184" t="s">
        <v>286</v>
      </c>
      <c r="D34" s="224">
        <f>+D33</f>
        <v>629296.46</v>
      </c>
      <c r="E34" s="201"/>
      <c r="H34" s="223">
        <f>+'Balanza de Comprobación'!F124</f>
        <v>157324.12</v>
      </c>
      <c r="J34" s="231">
        <f>+'Balanza de Comprobación'!H124</f>
        <v>434434.4</v>
      </c>
    </row>
    <row r="35" spans="1:18" ht="12" customHeight="1" x14ac:dyDescent="0.2">
      <c r="D35" s="224">
        <f>+D33-D34</f>
        <v>0</v>
      </c>
      <c r="E35" s="201"/>
      <c r="H35" s="223">
        <f>+H33-H34</f>
        <v>-5.0000000046566129E-3</v>
      </c>
      <c r="J35" s="236">
        <f>+J33-J34</f>
        <v>-1.2500000302679837E-3</v>
      </c>
    </row>
    <row r="36" spans="1:18" ht="12" customHeight="1" x14ac:dyDescent="0.2">
      <c r="E36" s="201"/>
    </row>
    <row r="37" spans="1:18" ht="12" hidden="1" customHeight="1" x14ac:dyDescent="0.2">
      <c r="A37" s="206" t="s">
        <v>288</v>
      </c>
      <c r="B37" s="207"/>
      <c r="C37" s="267"/>
      <c r="E37" s="201"/>
    </row>
    <row r="38" spans="1:18" ht="12" hidden="1" customHeight="1" x14ac:dyDescent="0.2">
      <c r="A38" s="234" t="s">
        <v>289</v>
      </c>
      <c r="B38" s="214">
        <v>0.1</v>
      </c>
      <c r="C38" s="215">
        <v>45382</v>
      </c>
      <c r="D38" s="263">
        <v>0</v>
      </c>
      <c r="E38" s="228">
        <v>45382</v>
      </c>
      <c r="F38" s="216">
        <f>IF((ROUND(((+$A$4-E38)/30.4),0))&gt;(1/(B38/12)),(1/(B38/12)),(ROUND(((+$A$4-E38)/30.4),0)))</f>
        <v>9</v>
      </c>
      <c r="G38" s="217">
        <f>ROUND((IF(((($A$4-E38)/30.4)-MONTH($A$4))&gt;F38,F38,(IF(((($A$4-E38)/30.4)-MONTH($A$4))&lt;0,0,(($A$4-E38)/30.4)-MONTH($A$4))))),0)*(B38/12)*D38</f>
        <v>0</v>
      </c>
      <c r="H38" s="217">
        <f t="shared" ref="H38" si="36">IF(G38+(MONTH($A$4)*(B38/12)*D38)&gt;D38,D38-G38,(IF(YEAR(E38)=YEAR($A$4),((MONTH($A$4)-MONTH(E38))*(B38/12)*D38),MONTH($A$4)*(B38/12)*D38)))</f>
        <v>0</v>
      </c>
      <c r="I38" s="217">
        <f t="shared" ref="I38" si="37">+D38-G38-H38</f>
        <v>0</v>
      </c>
      <c r="J38" s="218">
        <f t="shared" ref="J38" si="38">+G38+H38</f>
        <v>0</v>
      </c>
      <c r="K38" s="218">
        <f t="shared" ref="K38" si="39">+D38-J38</f>
        <v>0</v>
      </c>
      <c r="L38" s="219">
        <v>133.55500000000001</v>
      </c>
      <c r="M38" s="220">
        <v>133.55500000000001</v>
      </c>
      <c r="N38" s="220">
        <f t="shared" ref="N38" si="40">IF(TRUNC((M38/L38),4)&lt;1,1,TRUNC((M38/L38),4))</f>
        <v>1</v>
      </c>
      <c r="O38" s="221">
        <f t="shared" ref="O38" si="41">+H38*N38</f>
        <v>0</v>
      </c>
      <c r="P38" s="221">
        <f t="shared" ref="P38" si="42">+IF(ISERROR(H38/(H38/((D38*B38)/12)))=TRUE,0,H38/(H38/((D38*B38)/12)))</f>
        <v>0</v>
      </c>
      <c r="R38" s="184" t="s">
        <v>338</v>
      </c>
    </row>
    <row r="39" spans="1:18" ht="12" hidden="1" customHeight="1" x14ac:dyDescent="0.2">
      <c r="D39" s="229">
        <f>SUM(D38:D38)</f>
        <v>0</v>
      </c>
      <c r="E39" s="237"/>
      <c r="F39" s="222"/>
      <c r="G39" s="222">
        <f>SUM(G38:G38)</f>
        <v>0</v>
      </c>
      <c r="H39" s="229">
        <f>SUM(H38:H38)</f>
        <v>0</v>
      </c>
      <c r="I39" s="238"/>
      <c r="J39" s="229">
        <f>SUM(J38:J38)</f>
        <v>0</v>
      </c>
      <c r="O39" s="239">
        <f>SUM(O38:O38)</f>
        <v>0</v>
      </c>
      <c r="P39" s="222">
        <f>SUM(P38:P38)</f>
        <v>0</v>
      </c>
    </row>
    <row r="40" spans="1:18" ht="12" hidden="1" customHeight="1" x14ac:dyDescent="0.2">
      <c r="A40" s="184" t="s">
        <v>286</v>
      </c>
      <c r="D40" s="268">
        <v>0</v>
      </c>
      <c r="E40" s="201"/>
      <c r="H40" s="223">
        <v>0</v>
      </c>
      <c r="J40" s="231">
        <v>0</v>
      </c>
    </row>
    <row r="41" spans="1:18" ht="12" hidden="1" customHeight="1" x14ac:dyDescent="0.2">
      <c r="D41" s="268">
        <f>D39-D40</f>
        <v>0</v>
      </c>
      <c r="E41" s="201"/>
      <c r="H41" s="240">
        <f>+H39-H40</f>
        <v>0</v>
      </c>
      <c r="J41" s="241">
        <f>+J39-J40</f>
        <v>0</v>
      </c>
    </row>
    <row r="42" spans="1:18" ht="12" hidden="1" customHeight="1" x14ac:dyDescent="0.2">
      <c r="D42" s="268"/>
      <c r="E42" s="201"/>
      <c r="H42" s="240"/>
      <c r="J42" s="241"/>
    </row>
    <row r="43" spans="1:18" ht="12" customHeight="1" x14ac:dyDescent="0.2">
      <c r="A43" s="206" t="s">
        <v>440</v>
      </c>
      <c r="B43" s="207"/>
      <c r="C43" s="267"/>
      <c r="E43" s="201"/>
    </row>
    <row r="44" spans="1:18" ht="12" customHeight="1" x14ac:dyDescent="0.2">
      <c r="A44" s="321" t="s">
        <v>794</v>
      </c>
      <c r="B44" s="319">
        <v>0.1</v>
      </c>
      <c r="C44" s="317">
        <v>43738</v>
      </c>
      <c r="D44" s="318">
        <v>9900</v>
      </c>
      <c r="E44" s="322">
        <f t="shared" ref="E44:E51" si="43">+C44</f>
        <v>43738</v>
      </c>
      <c r="F44" s="216">
        <f>IF((ROUND(((+$A$4-E44)/30.4),0))&gt;(1/(B44/12)),(1/(B44/12)),(ROUND(((+$A$4-E44)/30.4),0)))</f>
        <v>63</v>
      </c>
      <c r="G44" s="217">
        <f>ROUND((IF(((($A$4-E44)/30.4)-MONTH($A$4))&gt;F44,F44,(IF(((($A$4-E44)/30.4)-MONTH($A$4))&lt;0,0,(($A$4-E44)/30.4)-MONTH($A$4))))),0)*(B44/12)*D44</f>
        <v>4207.5</v>
      </c>
      <c r="H44" s="217">
        <f t="shared" ref="H44:H45" si="44">IF(G44+(MONTH($A$4)*(B44/12)*D44)&gt;D44,D44-G44,(IF(YEAR(E44)=YEAR($A$4),((MONTH($A$4)-MONTH(E44))*(B44/12)*D44),MONTH($A$4)*(B44/12)*D44)))</f>
        <v>990</v>
      </c>
      <c r="I44" s="217">
        <f t="shared" ref="I44:I45" si="45">+D44-G44-H44</f>
        <v>4702.5</v>
      </c>
      <c r="J44" s="218">
        <f t="shared" ref="J44:J45" si="46">+G44+H44</f>
        <v>5197.5</v>
      </c>
      <c r="K44" s="218">
        <f>+D44-J44</f>
        <v>4702.5</v>
      </c>
      <c r="L44" s="219">
        <f>+INPC!J7</f>
        <v>103.94199999999999</v>
      </c>
      <c r="M44" s="220">
        <f>+M32</f>
        <v>134.59399999999999</v>
      </c>
      <c r="N44" s="220">
        <f>IF(TRUNC((M44/L44),4)&lt;1,1,TRUNC((M44/L44),4))</f>
        <v>1.2948</v>
      </c>
      <c r="O44" s="221">
        <f t="shared" ref="O44:O51" si="47">+H44*N44</f>
        <v>1281.8519999999999</v>
      </c>
      <c r="P44" s="221">
        <f t="shared" ref="P44:P51" si="48">+IF(ISERROR(H44/(H44/((D44*B44)/12)))=TRUE,0,H44/(H44/((D44*B44)/12)))</f>
        <v>82.5</v>
      </c>
      <c r="R44" s="184" t="s">
        <v>338</v>
      </c>
    </row>
    <row r="45" spans="1:18" ht="12" customHeight="1" x14ac:dyDescent="0.2">
      <c r="A45" s="321" t="str">
        <f t="shared" ref="A45:B51" si="49">+A44</f>
        <v>Otros Activos</v>
      </c>
      <c r="B45" s="319">
        <f t="shared" si="49"/>
        <v>0.1</v>
      </c>
      <c r="C45" s="317">
        <v>43738</v>
      </c>
      <c r="D45" s="318">
        <v>14915</v>
      </c>
      <c r="E45" s="322">
        <f t="shared" si="43"/>
        <v>43738</v>
      </c>
      <c r="F45" s="216">
        <f>IF((ROUND(((+$A$4-E45)/30.4),0))&gt;(1/(B45/12)),(1/(B45/12)),(ROUND(((+$A$4-E45)/30.4),0)))</f>
        <v>63</v>
      </c>
      <c r="G45" s="217">
        <f>ROUND((IF(((($A$4-E45)/30.4)-MONTH($A$4))&gt;F45,F45,(IF(((($A$4-E45)/30.4)-MONTH($A$4))&lt;0,0,(($A$4-E45)/30.4)-MONTH($A$4))))),0)*(B45/12)*D45</f>
        <v>6338.875</v>
      </c>
      <c r="H45" s="217">
        <f t="shared" si="44"/>
        <v>1491.5</v>
      </c>
      <c r="I45" s="217">
        <f t="shared" si="45"/>
        <v>7084.625</v>
      </c>
      <c r="J45" s="218">
        <f t="shared" si="46"/>
        <v>7830.375</v>
      </c>
      <c r="K45" s="218">
        <f t="shared" ref="K45:K51" si="50">+D45-J45</f>
        <v>7084.625</v>
      </c>
      <c r="L45" s="219">
        <f t="shared" ref="L45:M49" si="51">+L44</f>
        <v>103.94199999999999</v>
      </c>
      <c r="M45" s="301">
        <f t="shared" si="51"/>
        <v>134.59399999999999</v>
      </c>
      <c r="N45" s="220">
        <f t="shared" ref="N45:N51" si="52">IF(TRUNC((M45/L45),4)&lt;1,1,TRUNC((M45/L45),4))</f>
        <v>1.2948</v>
      </c>
      <c r="O45" s="221">
        <f t="shared" si="47"/>
        <v>1931.1941999999999</v>
      </c>
      <c r="P45" s="221">
        <f t="shared" si="48"/>
        <v>124.29166666666667</v>
      </c>
    </row>
    <row r="46" spans="1:18" ht="12" customHeight="1" x14ac:dyDescent="0.2">
      <c r="A46" s="321" t="str">
        <f t="shared" si="49"/>
        <v>Otros Activos</v>
      </c>
      <c r="B46" s="319">
        <f t="shared" si="49"/>
        <v>0.1</v>
      </c>
      <c r="C46" s="317">
        <v>43738</v>
      </c>
      <c r="D46" s="318">
        <v>144725.19</v>
      </c>
      <c r="E46" s="322">
        <f t="shared" si="43"/>
        <v>43738</v>
      </c>
      <c r="F46" s="216">
        <f t="shared" ref="F46:F50" si="53">IF((ROUND(((+$A$4-E46)/30.4),0))&gt;(1/(B46/12)),(1/(B46/12)),(ROUND(((+$A$4-E46)/30.4),0)))</f>
        <v>63</v>
      </c>
      <c r="G46" s="217">
        <f t="shared" ref="G46:G50" si="54">ROUND((IF(((($A$4-E46)/30.4)-MONTH($A$4))&gt;F46,F46,(IF(((($A$4-E46)/30.4)-MONTH($A$4))&lt;0,0,(($A$4-E46)/30.4)-MONTH($A$4))))),0)*(B46/12)*D46</f>
        <v>61508.205750000001</v>
      </c>
      <c r="H46" s="217">
        <f t="shared" ref="H46:H50" si="55">IF(G46+(MONTH($A$4)*(B46/12)*D46)&gt;D46,D46-G46,(IF(YEAR(E46)=YEAR($A$4),((MONTH($A$4)-MONTH(E46))*(B46/12)*D46),MONTH($A$4)*(B46/12)*D46)))</f>
        <v>14472.519</v>
      </c>
      <c r="I46" s="217">
        <f t="shared" ref="I46:I50" si="56">+D46-G46-H46</f>
        <v>68744.465250000008</v>
      </c>
      <c r="J46" s="218">
        <f t="shared" ref="J46:J50" si="57">+G46+H46</f>
        <v>75980.724749999994</v>
      </c>
      <c r="K46" s="218">
        <f t="shared" ref="K46:K50" si="58">+D46-J46</f>
        <v>68744.465250000008</v>
      </c>
      <c r="L46" s="219">
        <f t="shared" si="51"/>
        <v>103.94199999999999</v>
      </c>
      <c r="M46" s="220">
        <f t="shared" si="51"/>
        <v>134.59399999999999</v>
      </c>
      <c r="N46" s="220">
        <f t="shared" si="52"/>
        <v>1.2948</v>
      </c>
      <c r="O46" s="221">
        <f t="shared" ref="O46:O50" si="59">+H46*N46</f>
        <v>18739.017601200001</v>
      </c>
      <c r="P46" s="221">
        <f t="shared" ref="P46:P50" si="60">+IF(ISERROR(H46/(H46/((D46*B46)/12)))=TRUE,0,H46/(H46/((D46*B46)/12)))</f>
        <v>1206.0432499999999</v>
      </c>
    </row>
    <row r="47" spans="1:18" ht="12" customHeight="1" x14ac:dyDescent="0.2">
      <c r="A47" s="321" t="str">
        <f t="shared" si="49"/>
        <v>Otros Activos</v>
      </c>
      <c r="B47" s="319">
        <f t="shared" si="49"/>
        <v>0.1</v>
      </c>
      <c r="C47" s="317">
        <v>43738</v>
      </c>
      <c r="D47" s="318">
        <v>93440.02</v>
      </c>
      <c r="E47" s="322">
        <f t="shared" si="43"/>
        <v>43738</v>
      </c>
      <c r="F47" s="216">
        <f t="shared" si="53"/>
        <v>63</v>
      </c>
      <c r="G47" s="217">
        <f t="shared" si="54"/>
        <v>39712.008500000004</v>
      </c>
      <c r="H47" s="217">
        <f t="shared" si="55"/>
        <v>9344.0020000000004</v>
      </c>
      <c r="I47" s="217">
        <f t="shared" si="56"/>
        <v>44384.0095</v>
      </c>
      <c r="J47" s="218">
        <f t="shared" si="57"/>
        <v>49056.010500000004</v>
      </c>
      <c r="K47" s="218">
        <f t="shared" si="58"/>
        <v>44384.0095</v>
      </c>
      <c r="L47" s="219">
        <f t="shared" si="51"/>
        <v>103.94199999999999</v>
      </c>
      <c r="M47" s="301">
        <f t="shared" si="51"/>
        <v>134.59399999999999</v>
      </c>
      <c r="N47" s="220">
        <f t="shared" ref="N47:N50" si="61">IF(TRUNC((M47/L47),4)&lt;1,1,TRUNC((M47/L47),4))</f>
        <v>1.2948</v>
      </c>
      <c r="O47" s="221">
        <f t="shared" si="59"/>
        <v>12098.6137896</v>
      </c>
      <c r="P47" s="221">
        <f t="shared" si="60"/>
        <v>778.66683333333333</v>
      </c>
    </row>
    <row r="48" spans="1:18" ht="12" customHeight="1" x14ac:dyDescent="0.2">
      <c r="A48" s="321" t="str">
        <f t="shared" si="49"/>
        <v>Otros Activos</v>
      </c>
      <c r="B48" s="319">
        <f t="shared" si="49"/>
        <v>0.1</v>
      </c>
      <c r="C48" s="317">
        <v>43738</v>
      </c>
      <c r="D48" s="318">
        <v>16512.27</v>
      </c>
      <c r="E48" s="322">
        <f t="shared" si="43"/>
        <v>43738</v>
      </c>
      <c r="F48" s="216">
        <f t="shared" si="53"/>
        <v>63</v>
      </c>
      <c r="G48" s="217">
        <f t="shared" si="54"/>
        <v>7017.7147500000001</v>
      </c>
      <c r="H48" s="217">
        <f t="shared" si="55"/>
        <v>1651.2270000000001</v>
      </c>
      <c r="I48" s="217">
        <f t="shared" si="56"/>
        <v>7843.3282500000014</v>
      </c>
      <c r="J48" s="218">
        <f t="shared" si="57"/>
        <v>8668.94175</v>
      </c>
      <c r="K48" s="218">
        <f t="shared" si="58"/>
        <v>7843.3282500000005</v>
      </c>
      <c r="L48" s="219">
        <f t="shared" si="51"/>
        <v>103.94199999999999</v>
      </c>
      <c r="M48" s="220">
        <f t="shared" si="51"/>
        <v>134.59399999999999</v>
      </c>
      <c r="N48" s="220">
        <f t="shared" si="61"/>
        <v>1.2948</v>
      </c>
      <c r="O48" s="221">
        <f t="shared" si="59"/>
        <v>2138.0087195999999</v>
      </c>
      <c r="P48" s="221">
        <f t="shared" si="60"/>
        <v>137.60225</v>
      </c>
    </row>
    <row r="49" spans="1:19" ht="12" customHeight="1" x14ac:dyDescent="0.2">
      <c r="A49" s="321" t="str">
        <f t="shared" si="49"/>
        <v>Otros Activos</v>
      </c>
      <c r="B49" s="319">
        <f t="shared" si="49"/>
        <v>0.1</v>
      </c>
      <c r="C49" s="317">
        <v>43738</v>
      </c>
      <c r="D49" s="318">
        <v>22340.13</v>
      </c>
      <c r="E49" s="322">
        <f t="shared" si="43"/>
        <v>43738</v>
      </c>
      <c r="F49" s="216">
        <f t="shared" si="53"/>
        <v>63</v>
      </c>
      <c r="G49" s="217">
        <f t="shared" si="54"/>
        <v>9494.5552499999994</v>
      </c>
      <c r="H49" s="217">
        <f t="shared" si="55"/>
        <v>2234.0130000000004</v>
      </c>
      <c r="I49" s="217">
        <f t="shared" si="56"/>
        <v>10611.561750000001</v>
      </c>
      <c r="J49" s="218">
        <f t="shared" si="57"/>
        <v>11728.56825</v>
      </c>
      <c r="K49" s="218">
        <f t="shared" si="58"/>
        <v>10611.561750000001</v>
      </c>
      <c r="L49" s="219">
        <f t="shared" si="51"/>
        <v>103.94199999999999</v>
      </c>
      <c r="M49" s="301">
        <f t="shared" si="51"/>
        <v>134.59399999999999</v>
      </c>
      <c r="N49" s="220">
        <f t="shared" si="61"/>
        <v>1.2948</v>
      </c>
      <c r="O49" s="221">
        <f t="shared" si="59"/>
        <v>2892.6000324000006</v>
      </c>
      <c r="P49" s="221">
        <f t="shared" si="60"/>
        <v>186.16775000000004</v>
      </c>
    </row>
    <row r="50" spans="1:19" ht="12" customHeight="1" x14ac:dyDescent="0.2">
      <c r="A50" s="321" t="str">
        <f t="shared" si="49"/>
        <v>Otros Activos</v>
      </c>
      <c r="B50" s="319">
        <f t="shared" si="49"/>
        <v>0.1</v>
      </c>
      <c r="C50" s="317">
        <v>43799</v>
      </c>
      <c r="D50" s="318">
        <v>21987.18</v>
      </c>
      <c r="E50" s="322">
        <f t="shared" si="43"/>
        <v>43799</v>
      </c>
      <c r="F50" s="216">
        <f t="shared" si="53"/>
        <v>61</v>
      </c>
      <c r="G50" s="217">
        <f t="shared" si="54"/>
        <v>8978.0985000000001</v>
      </c>
      <c r="H50" s="217">
        <f t="shared" si="55"/>
        <v>2198.7180000000003</v>
      </c>
      <c r="I50" s="217">
        <f t="shared" si="56"/>
        <v>10810.363499999999</v>
      </c>
      <c r="J50" s="218">
        <f t="shared" si="57"/>
        <v>11176.816500000001</v>
      </c>
      <c r="K50" s="218">
        <f t="shared" si="58"/>
        <v>10810.363499999999</v>
      </c>
      <c r="L50" s="219">
        <f>+INPC!L7</f>
        <v>105.346</v>
      </c>
      <c r="M50" s="220">
        <f>+M49</f>
        <v>134.59399999999999</v>
      </c>
      <c r="N50" s="220">
        <f t="shared" si="61"/>
        <v>1.2776000000000001</v>
      </c>
      <c r="O50" s="221">
        <f t="shared" si="59"/>
        <v>2809.0821168000007</v>
      </c>
      <c r="P50" s="221">
        <f t="shared" si="60"/>
        <v>183.22650000000002</v>
      </c>
    </row>
    <row r="51" spans="1:19" ht="12" customHeight="1" x14ac:dyDescent="0.2">
      <c r="A51" s="321" t="str">
        <f t="shared" si="49"/>
        <v>Otros Activos</v>
      </c>
      <c r="B51" s="319">
        <f t="shared" si="49"/>
        <v>0.1</v>
      </c>
      <c r="C51" s="317">
        <f>+C50</f>
        <v>43799</v>
      </c>
      <c r="D51" s="318">
        <v>22197.41</v>
      </c>
      <c r="E51" s="322">
        <f t="shared" si="43"/>
        <v>43799</v>
      </c>
      <c r="F51" s="216">
        <f>IF((ROUND(((+$A$4-E51)/30.4),0))&gt;(1/(B51/12)),(1/(B51/12)),(ROUND(((+$A$4-E51)/30.4),0)))</f>
        <v>61</v>
      </c>
      <c r="G51" s="217">
        <f>ROUND((IF(((($A$4-E51)/30.4)-MONTH($A$4))&gt;F51,F51,(IF(((($A$4-E51)/30.4)-MONTH($A$4))&lt;0,0,(($A$4-E51)/30.4)-MONTH($A$4))))),0)*(B51/12)*D51</f>
        <v>9063.9424166666668</v>
      </c>
      <c r="H51" s="217">
        <f>IF(G51+(MONTH($A$4)*(B51/12)*D51)&gt;D51,D51-G51,(IF(YEAR(E51)=YEAR($A$4),((MONTH($A$4)-MONTH(E51))*(B51/12)*D51),MONTH($A$4)*(B51/12)*D51)))</f>
        <v>2219.741</v>
      </c>
      <c r="I51" s="217">
        <f>+D51-G51-H51</f>
        <v>10913.726583333333</v>
      </c>
      <c r="J51" s="218">
        <f>+G51+H51</f>
        <v>11283.683416666667</v>
      </c>
      <c r="K51" s="218">
        <f t="shared" si="50"/>
        <v>10913.726583333333</v>
      </c>
      <c r="L51" s="219">
        <f>+L50</f>
        <v>105.346</v>
      </c>
      <c r="M51" s="220">
        <f>+M50</f>
        <v>134.59399999999999</v>
      </c>
      <c r="N51" s="220">
        <f t="shared" si="52"/>
        <v>1.2776000000000001</v>
      </c>
      <c r="O51" s="221">
        <f t="shared" si="47"/>
        <v>2835.9411015999999</v>
      </c>
      <c r="P51" s="221">
        <f t="shared" si="48"/>
        <v>184.97841666666667</v>
      </c>
    </row>
    <row r="52" spans="1:19" ht="12" customHeight="1" x14ac:dyDescent="0.2">
      <c r="D52" s="229">
        <f>SUM(D44:D51)</f>
        <v>346017.2</v>
      </c>
      <c r="E52" s="237"/>
      <c r="F52" s="222"/>
      <c r="G52" s="222">
        <f>SUM(G44:G44)</f>
        <v>4207.5</v>
      </c>
      <c r="H52" s="229">
        <f>SUM(H44:H51)</f>
        <v>34601.72</v>
      </c>
      <c r="I52" s="238"/>
      <c r="J52" s="229">
        <f>SUM(J44:J51)</f>
        <v>180922.62016666666</v>
      </c>
      <c r="K52" s="222">
        <f>SUM(K44:K51)</f>
        <v>165094.57983333335</v>
      </c>
      <c r="O52" s="229">
        <f>SUM(O44:O51)</f>
        <v>44726.309561200003</v>
      </c>
      <c r="P52" s="239">
        <f>SUM(P44:P51)</f>
        <v>2883.4766666666669</v>
      </c>
    </row>
    <row r="53" spans="1:19" ht="12" customHeight="1" x14ac:dyDescent="0.2">
      <c r="A53" s="184" t="s">
        <v>286</v>
      </c>
      <c r="D53" s="268">
        <f>+D52</f>
        <v>346017.2</v>
      </c>
      <c r="E53" s="201"/>
      <c r="H53" s="269">
        <f>+'Balanza de Comprobación'!F136</f>
        <v>34601.72</v>
      </c>
      <c r="J53" s="231">
        <f>+'Balanza de Comprobación'!H136</f>
        <v>207063.17</v>
      </c>
    </row>
    <row r="54" spans="1:19" ht="12" customHeight="1" x14ac:dyDescent="0.2">
      <c r="D54" s="268">
        <f>D52-D53</f>
        <v>0</v>
      </c>
      <c r="E54" s="201"/>
      <c r="H54" s="240">
        <f>+H52-H53</f>
        <v>0</v>
      </c>
      <c r="J54" s="241">
        <f>+J52-J53</f>
        <v>-26140.549833333353</v>
      </c>
    </row>
    <row r="55" spans="1:19" ht="12" customHeight="1" x14ac:dyDescent="0.2">
      <c r="D55" s="268"/>
      <c r="E55" s="201"/>
      <c r="H55" s="240"/>
      <c r="J55" s="241"/>
    </row>
    <row r="56" spans="1:19" ht="12" customHeight="1" x14ac:dyDescent="0.2">
      <c r="D56" s="242"/>
      <c r="E56" s="201"/>
      <c r="S56" s="184">
        <v>1657.4</v>
      </c>
    </row>
    <row r="57" spans="1:19" ht="12" customHeight="1" x14ac:dyDescent="0.2">
      <c r="E57" s="201"/>
      <c r="K57" s="243"/>
      <c r="Q57" s="222"/>
    </row>
    <row r="58" spans="1:19" ht="12" customHeight="1" x14ac:dyDescent="0.2">
      <c r="D58" s="222">
        <f>D16+D25+D33+D39+D52</f>
        <v>1199089.0999999999</v>
      </c>
      <c r="E58" s="201"/>
      <c r="H58" s="222">
        <f>+H33+H25+H16+H39+H52</f>
        <v>227916.96599999999</v>
      </c>
      <c r="J58" s="222">
        <f>+J33+J25+J16+J39+J52</f>
        <v>800780.75558333332</v>
      </c>
      <c r="K58" s="222">
        <f>+K33+K25+K16+K39+K52</f>
        <v>398308.34441666666</v>
      </c>
      <c r="O58" s="222">
        <f>O16+O25+O33+O39+O52</f>
        <v>261861.10867110002</v>
      </c>
      <c r="Q58" s="222"/>
    </row>
    <row r="59" spans="1:19" ht="12" customHeight="1" x14ac:dyDescent="0.2">
      <c r="E59" s="201"/>
      <c r="K59" s="279">
        <v>4486149.5499999989</v>
      </c>
    </row>
    <row r="60" spans="1:19" ht="12" customHeight="1" x14ac:dyDescent="0.2">
      <c r="E60" s="201"/>
    </row>
    <row r="61" spans="1:19" ht="12" customHeight="1" x14ac:dyDescent="0.2">
      <c r="D61" s="323">
        <f>+'Balanza de Comprobación'!G102+'Balanza de Comprobación'!G109+'Balanza de Comprobación'!G119+'Balanza de Comprobación'!G126</f>
        <v>1199089.0999999999</v>
      </c>
      <c r="E61" s="201"/>
      <c r="H61" s="279">
        <f>+'Balanza de Comprobación'!F55+'Balanza de Comprobación'!F65+'Balanza de Comprobación'!F72+'Balanza de Comprobación'!F84</f>
        <v>3222476.99</v>
      </c>
      <c r="J61" s="270"/>
      <c r="K61" s="279">
        <f>+K59-K58</f>
        <v>4087841.2055833321</v>
      </c>
    </row>
    <row r="62" spans="1:19" ht="12" customHeight="1" x14ac:dyDescent="0.2">
      <c r="D62" s="323">
        <f>+D58-D61</f>
        <v>0</v>
      </c>
      <c r="E62" s="201"/>
    </row>
    <row r="63" spans="1:19" ht="12" customHeight="1" x14ac:dyDescent="0.2">
      <c r="E63" s="201"/>
    </row>
    <row r="64" spans="1:19" ht="12" customHeight="1" x14ac:dyDescent="0.2">
      <c r="E64" s="201"/>
    </row>
    <row r="65" spans="5:5" ht="12" customHeight="1" x14ac:dyDescent="0.2">
      <c r="E65" s="201"/>
    </row>
    <row r="66" spans="5:5" ht="12" customHeight="1" x14ac:dyDescent="0.2">
      <c r="E66" s="201"/>
    </row>
    <row r="67" spans="5:5" ht="12" customHeight="1" x14ac:dyDescent="0.2">
      <c r="E67" s="201"/>
    </row>
    <row r="68" spans="5:5" ht="12" customHeight="1" x14ac:dyDescent="0.2">
      <c r="E68" s="201"/>
    </row>
    <row r="69" spans="5:5" ht="12" customHeight="1" x14ac:dyDescent="0.2">
      <c r="E69" s="201"/>
    </row>
    <row r="70" spans="5:5" ht="12" customHeight="1" x14ac:dyDescent="0.2">
      <c r="E70" s="201"/>
    </row>
    <row r="71" spans="5:5" ht="12" customHeight="1" x14ac:dyDescent="0.2">
      <c r="E71" s="201"/>
    </row>
    <row r="72" spans="5:5" ht="12" customHeight="1" x14ac:dyDescent="0.2">
      <c r="E72" s="201"/>
    </row>
    <row r="73" spans="5:5" ht="12" customHeight="1" x14ac:dyDescent="0.2">
      <c r="E73" s="201"/>
    </row>
    <row r="74" spans="5:5" ht="12" customHeight="1" x14ac:dyDescent="0.2">
      <c r="E74" s="201"/>
    </row>
    <row r="75" spans="5:5" ht="12" customHeight="1" x14ac:dyDescent="0.2">
      <c r="E75" s="201"/>
    </row>
    <row r="76" spans="5:5" ht="12" customHeight="1" x14ac:dyDescent="0.2">
      <c r="E76" s="201"/>
    </row>
    <row r="77" spans="5:5" ht="12" customHeight="1" x14ac:dyDescent="0.2">
      <c r="E77" s="201"/>
    </row>
    <row r="78" spans="5:5" ht="12" customHeight="1" x14ac:dyDescent="0.2">
      <c r="E78" s="201"/>
    </row>
    <row r="79" spans="5:5" ht="12" customHeight="1" x14ac:dyDescent="0.2">
      <c r="E79" s="201"/>
    </row>
    <row r="80" spans="5:5" ht="12" customHeight="1" x14ac:dyDescent="0.2">
      <c r="E80" s="201"/>
    </row>
    <row r="81" spans="5:5" ht="12" customHeight="1" x14ac:dyDescent="0.2">
      <c r="E81" s="201"/>
    </row>
    <row r="82" spans="5:5" ht="12" customHeight="1" x14ac:dyDescent="0.2">
      <c r="E82" s="201"/>
    </row>
    <row r="83" spans="5:5" ht="12" customHeight="1" x14ac:dyDescent="0.2">
      <c r="E83" s="201"/>
    </row>
    <row r="84" spans="5:5" ht="12" customHeight="1" x14ac:dyDescent="0.2">
      <c r="E84" s="201"/>
    </row>
    <row r="85" spans="5:5" ht="12" customHeight="1" x14ac:dyDescent="0.2">
      <c r="E85" s="201"/>
    </row>
    <row r="86" spans="5:5" ht="12" customHeight="1" x14ac:dyDescent="0.2">
      <c r="E86" s="201"/>
    </row>
    <row r="87" spans="5:5" ht="12" customHeight="1" x14ac:dyDescent="0.2">
      <c r="E87" s="201"/>
    </row>
    <row r="88" spans="5:5" ht="12" customHeight="1" x14ac:dyDescent="0.2">
      <c r="E88" s="201"/>
    </row>
    <row r="89" spans="5:5" ht="12" customHeight="1" x14ac:dyDescent="0.2">
      <c r="E89" s="201"/>
    </row>
    <row r="90" spans="5:5" ht="12" customHeight="1" x14ac:dyDescent="0.2">
      <c r="E90" s="201"/>
    </row>
    <row r="91" spans="5:5" ht="12" customHeight="1" x14ac:dyDescent="0.2">
      <c r="E91" s="201"/>
    </row>
    <row r="92" spans="5:5" ht="12" customHeight="1" x14ac:dyDescent="0.2">
      <c r="E92" s="201"/>
    </row>
    <row r="93" spans="5:5" ht="12" customHeight="1" x14ac:dyDescent="0.2">
      <c r="E93" s="201"/>
    </row>
    <row r="94" spans="5:5" ht="12" customHeight="1" x14ac:dyDescent="0.2">
      <c r="E94" s="201"/>
    </row>
    <row r="95" spans="5:5" ht="12" customHeight="1" x14ac:dyDescent="0.2">
      <c r="E95" s="201"/>
    </row>
    <row r="96" spans="5:5" ht="12" customHeight="1" x14ac:dyDescent="0.2">
      <c r="E96" s="201"/>
    </row>
    <row r="97" spans="5:5" ht="12" customHeight="1" x14ac:dyDescent="0.2">
      <c r="E97" s="201"/>
    </row>
    <row r="98" spans="5:5" ht="12" customHeight="1" x14ac:dyDescent="0.2">
      <c r="E98" s="201"/>
    </row>
    <row r="99" spans="5:5" ht="12" customHeight="1" x14ac:dyDescent="0.2">
      <c r="E99" s="201"/>
    </row>
    <row r="100" spans="5:5" ht="12" customHeight="1" x14ac:dyDescent="0.2">
      <c r="E100" s="201"/>
    </row>
    <row r="101" spans="5:5" ht="12" customHeight="1" x14ac:dyDescent="0.2">
      <c r="E101" s="201"/>
    </row>
    <row r="102" spans="5:5" ht="12" customHeight="1" x14ac:dyDescent="0.2">
      <c r="E102" s="201"/>
    </row>
    <row r="103" spans="5:5" ht="12" customHeight="1" x14ac:dyDescent="0.2">
      <c r="E103" s="201"/>
    </row>
    <row r="104" spans="5:5" ht="12" customHeight="1" x14ac:dyDescent="0.2">
      <c r="E104" s="201"/>
    </row>
    <row r="105" spans="5:5" ht="12" customHeight="1" x14ac:dyDescent="0.2">
      <c r="E105" s="201"/>
    </row>
    <row r="106" spans="5:5" ht="12" customHeight="1" x14ac:dyDescent="0.2">
      <c r="E106" s="201"/>
    </row>
    <row r="107" spans="5:5" ht="12" customHeight="1" x14ac:dyDescent="0.2">
      <c r="E107" s="201"/>
    </row>
    <row r="108" spans="5:5" ht="12" customHeight="1" x14ac:dyDescent="0.2">
      <c r="E108" s="201"/>
    </row>
    <row r="109" spans="5:5" ht="12" customHeight="1" x14ac:dyDescent="0.2">
      <c r="E109" s="201"/>
    </row>
    <row r="110" spans="5:5" ht="12" customHeight="1" x14ac:dyDescent="0.2">
      <c r="E110" s="201"/>
    </row>
    <row r="111" spans="5:5" ht="12" customHeight="1" x14ac:dyDescent="0.2">
      <c r="E111" s="201"/>
    </row>
    <row r="112" spans="5:5" ht="12" customHeight="1" x14ac:dyDescent="0.2">
      <c r="E112" s="201"/>
    </row>
    <row r="113" spans="5:5" ht="12" customHeight="1" x14ac:dyDescent="0.2">
      <c r="E113" s="201"/>
    </row>
    <row r="114" spans="5:5" ht="12" customHeight="1" x14ac:dyDescent="0.2">
      <c r="E114" s="201"/>
    </row>
    <row r="115" spans="5:5" ht="12" customHeight="1" x14ac:dyDescent="0.2">
      <c r="E115" s="201"/>
    </row>
    <row r="116" spans="5:5" ht="12" customHeight="1" x14ac:dyDescent="0.2">
      <c r="E116" s="201"/>
    </row>
    <row r="117" spans="5:5" ht="12" customHeight="1" x14ac:dyDescent="0.2">
      <c r="E117" s="201"/>
    </row>
    <row r="118" spans="5:5" ht="12" customHeight="1" x14ac:dyDescent="0.2">
      <c r="E118" s="201"/>
    </row>
    <row r="119" spans="5:5" ht="12" customHeight="1" x14ac:dyDescent="0.2">
      <c r="E119" s="201"/>
    </row>
    <row r="120" spans="5:5" ht="12" customHeight="1" x14ac:dyDescent="0.2">
      <c r="E120" s="201"/>
    </row>
    <row r="121" spans="5:5" ht="12" customHeight="1" x14ac:dyDescent="0.2">
      <c r="E121" s="201"/>
    </row>
    <row r="122" spans="5:5" ht="12" customHeight="1" x14ac:dyDescent="0.2">
      <c r="E122" s="201"/>
    </row>
    <row r="123" spans="5:5" ht="12" customHeight="1" x14ac:dyDescent="0.2">
      <c r="E123" s="201"/>
    </row>
    <row r="124" spans="5:5" ht="12" customHeight="1" x14ac:dyDescent="0.2">
      <c r="E124" s="201"/>
    </row>
    <row r="125" spans="5:5" ht="12" customHeight="1" x14ac:dyDescent="0.2">
      <c r="E125" s="201"/>
    </row>
    <row r="126" spans="5:5" ht="12" customHeight="1" x14ac:dyDescent="0.2">
      <c r="E126" s="201"/>
    </row>
    <row r="127" spans="5:5" ht="12" customHeight="1" x14ac:dyDescent="0.2">
      <c r="E127" s="201"/>
    </row>
    <row r="128" spans="5:5" ht="12" customHeight="1" x14ac:dyDescent="0.2">
      <c r="E128" s="201"/>
    </row>
    <row r="129" spans="5:5" ht="12" customHeight="1" x14ac:dyDescent="0.2">
      <c r="E129" s="201"/>
    </row>
    <row r="130" spans="5:5" ht="12" customHeight="1" x14ac:dyDescent="0.2">
      <c r="E130" s="201"/>
    </row>
    <row r="131" spans="5:5" ht="12" customHeight="1" x14ac:dyDescent="0.2">
      <c r="E131" s="201"/>
    </row>
    <row r="132" spans="5:5" ht="12" customHeight="1" x14ac:dyDescent="0.2">
      <c r="E132" s="201"/>
    </row>
    <row r="133" spans="5:5" ht="12" customHeight="1" x14ac:dyDescent="0.2">
      <c r="E133" s="201"/>
    </row>
    <row r="134" spans="5:5" ht="12" customHeight="1" x14ac:dyDescent="0.2">
      <c r="E134" s="201"/>
    </row>
    <row r="135" spans="5:5" ht="12" customHeight="1" x14ac:dyDescent="0.2">
      <c r="E135" s="201"/>
    </row>
    <row r="136" spans="5:5" ht="12" customHeight="1" x14ac:dyDescent="0.2">
      <c r="E136" s="201"/>
    </row>
    <row r="137" spans="5:5" ht="12" customHeight="1" x14ac:dyDescent="0.2">
      <c r="E137" s="201"/>
    </row>
    <row r="138" spans="5:5" ht="12" customHeight="1" x14ac:dyDescent="0.2">
      <c r="E138" s="201"/>
    </row>
    <row r="139" spans="5:5" ht="12" customHeight="1" x14ac:dyDescent="0.2">
      <c r="E139" s="201"/>
    </row>
    <row r="140" spans="5:5" ht="12" customHeight="1" x14ac:dyDescent="0.2">
      <c r="E140" s="201"/>
    </row>
    <row r="141" spans="5:5" ht="12" customHeight="1" x14ac:dyDescent="0.2">
      <c r="E141" s="201"/>
    </row>
    <row r="142" spans="5:5" ht="12" customHeight="1" x14ac:dyDescent="0.2">
      <c r="E142" s="201"/>
    </row>
    <row r="143" spans="5:5" ht="12" customHeight="1" x14ac:dyDescent="0.2">
      <c r="E143" s="201"/>
    </row>
    <row r="144" spans="5:5" ht="12" customHeight="1" x14ac:dyDescent="0.2">
      <c r="E144" s="201"/>
    </row>
    <row r="145" spans="1:17" ht="12" customHeight="1" x14ac:dyDescent="0.2">
      <c r="E145" s="201"/>
    </row>
    <row r="146" spans="1:17" s="222" customFormat="1" ht="12" customHeight="1" x14ac:dyDescent="0.2">
      <c r="A146" s="184"/>
      <c r="B146" s="184"/>
      <c r="C146" s="184"/>
      <c r="D146" s="184"/>
      <c r="E146" s="201"/>
      <c r="F146" s="184"/>
      <c r="G146" s="205"/>
      <c r="H146" s="205"/>
      <c r="I146" s="205"/>
      <c r="J146" s="232"/>
      <c r="K146" s="232"/>
      <c r="L146" s="202"/>
      <c r="M146" s="203"/>
      <c r="N146" s="203"/>
      <c r="O146" s="204"/>
      <c r="P146" s="204"/>
      <c r="Q146" s="184"/>
    </row>
    <row r="147" spans="1:17" ht="12" customHeight="1" x14ac:dyDescent="0.2">
      <c r="E147" s="201"/>
    </row>
    <row r="148" spans="1:17" ht="12" customHeight="1" x14ac:dyDescent="0.2">
      <c r="E148" s="201"/>
    </row>
    <row r="149" spans="1:17" ht="12" customHeight="1" x14ac:dyDescent="0.2">
      <c r="E149" s="201"/>
    </row>
    <row r="150" spans="1:17" ht="12" customHeight="1" x14ac:dyDescent="0.2">
      <c r="E150" s="201"/>
    </row>
    <row r="151" spans="1:17" ht="12" customHeight="1" x14ac:dyDescent="0.2">
      <c r="E151" s="201"/>
    </row>
    <row r="152" spans="1:17" ht="12" customHeight="1" x14ac:dyDescent="0.2">
      <c r="E152" s="201"/>
    </row>
    <row r="153" spans="1:17" ht="12" customHeight="1" x14ac:dyDescent="0.2">
      <c r="E153" s="201"/>
    </row>
    <row r="154" spans="1:17" ht="12" customHeight="1" x14ac:dyDescent="0.2">
      <c r="E154" s="201"/>
    </row>
    <row r="155" spans="1:17" ht="12" customHeight="1" x14ac:dyDescent="0.2">
      <c r="E155" s="201"/>
    </row>
    <row r="156" spans="1:17" ht="12" customHeight="1" x14ac:dyDescent="0.2">
      <c r="E156" s="201"/>
    </row>
    <row r="157" spans="1:17" ht="12" customHeight="1" x14ac:dyDescent="0.2">
      <c r="E157" s="201"/>
    </row>
    <row r="158" spans="1:17" ht="12" customHeight="1" x14ac:dyDescent="0.2">
      <c r="E158" s="201"/>
    </row>
    <row r="159" spans="1:17" ht="12" customHeight="1" x14ac:dyDescent="0.2">
      <c r="E159" s="201"/>
    </row>
    <row r="160" spans="1:17" ht="12" customHeight="1" x14ac:dyDescent="0.2">
      <c r="E160" s="201"/>
    </row>
    <row r="161" spans="5:31" ht="12" customHeight="1" x14ac:dyDescent="0.2">
      <c r="E161" s="201"/>
    </row>
    <row r="162" spans="5:31" ht="12" customHeight="1" x14ac:dyDescent="0.2">
      <c r="E162" s="201"/>
    </row>
    <row r="163" spans="5:31" ht="12" customHeight="1" x14ac:dyDescent="0.2">
      <c r="E163" s="201"/>
    </row>
    <row r="164" spans="5:31" ht="12" customHeight="1" x14ac:dyDescent="0.2">
      <c r="E164" s="201"/>
      <c r="S164" s="244" t="s">
        <v>290</v>
      </c>
      <c r="T164" s="245" t="s">
        <v>291</v>
      </c>
      <c r="U164" s="245" t="s">
        <v>292</v>
      </c>
      <c r="V164" s="245" t="s">
        <v>293</v>
      </c>
      <c r="W164" s="245" t="s">
        <v>294</v>
      </c>
      <c r="X164" s="245" t="s">
        <v>295</v>
      </c>
      <c r="Y164" s="245" t="s">
        <v>296</v>
      </c>
      <c r="Z164" s="245" t="s">
        <v>297</v>
      </c>
      <c r="AA164" s="245" t="s">
        <v>298</v>
      </c>
      <c r="AB164" s="245" t="s">
        <v>299</v>
      </c>
      <c r="AC164" s="245" t="s">
        <v>300</v>
      </c>
      <c r="AD164" s="245" t="s">
        <v>301</v>
      </c>
      <c r="AE164" s="245" t="s">
        <v>302</v>
      </c>
    </row>
    <row r="165" spans="5:31" ht="12" customHeight="1" x14ac:dyDescent="0.2">
      <c r="E165" s="201"/>
      <c r="S165" s="246">
        <v>1980</v>
      </c>
      <c r="T165" s="271">
        <v>5.1341999999999999E-2</v>
      </c>
      <c r="U165" s="271">
        <v>5.2528999999999999E-2</v>
      </c>
      <c r="V165" s="271">
        <v>5.3609999999999998E-2</v>
      </c>
      <c r="W165" s="271">
        <v>5.4546999999999998E-2</v>
      </c>
      <c r="X165" s="271">
        <v>5.5437E-2</v>
      </c>
      <c r="Y165" s="271">
        <v>5.6536000000000003E-2</v>
      </c>
      <c r="Z165" s="271">
        <v>5.8115E-2</v>
      </c>
      <c r="AA165" s="271">
        <v>5.9318999999999997E-2</v>
      </c>
      <c r="AB165" s="271">
        <v>5.9977999999999997E-2</v>
      </c>
      <c r="AC165" s="271">
        <v>6.0886000000000003E-2</v>
      </c>
      <c r="AD165" s="271">
        <v>6.1941999999999997E-2</v>
      </c>
      <c r="AE165" s="271">
        <v>6.3566999999999999E-2</v>
      </c>
    </row>
    <row r="166" spans="5:31" ht="12" customHeight="1" x14ac:dyDescent="0.2">
      <c r="E166" s="201"/>
      <c r="S166" s="246">
        <v>1981</v>
      </c>
      <c r="T166" s="271">
        <v>6.5615000000000007E-2</v>
      </c>
      <c r="U166" s="271">
        <v>6.7226999999999995E-2</v>
      </c>
      <c r="V166" s="271">
        <v>6.8665000000000004E-2</v>
      </c>
      <c r="W166" s="271">
        <v>7.0212999999999998E-2</v>
      </c>
      <c r="X166" s="271">
        <v>7.1275000000000005E-2</v>
      </c>
      <c r="Y166" s="271">
        <v>7.2271000000000002E-2</v>
      </c>
      <c r="Z166" s="271">
        <v>7.3543999999999998E-2</v>
      </c>
      <c r="AA166" s="271">
        <v>7.5060000000000002E-2</v>
      </c>
      <c r="AB166" s="271">
        <v>7.6455999999999996E-2</v>
      </c>
      <c r="AC166" s="271">
        <v>7.8153E-2</v>
      </c>
      <c r="AD166" s="271">
        <v>7.9657000000000006E-2</v>
      </c>
      <c r="AE166" s="271">
        <v>8.1800999999999999E-2</v>
      </c>
    </row>
    <row r="167" spans="5:31" ht="12" customHeight="1" x14ac:dyDescent="0.2">
      <c r="E167" s="201"/>
      <c r="S167" s="246">
        <v>1982</v>
      </c>
      <c r="T167" s="271">
        <v>8.5865999999999998E-2</v>
      </c>
      <c r="U167" s="271">
        <v>8.924E-2</v>
      </c>
      <c r="V167" s="271">
        <v>9.2498999999999998E-2</v>
      </c>
      <c r="W167" s="271">
        <v>9.7512000000000001E-2</v>
      </c>
      <c r="X167" s="271">
        <v>0.102993</v>
      </c>
      <c r="Y167" s="271">
        <v>0.10795399999999999</v>
      </c>
      <c r="Z167" s="271">
        <v>0.11351700000000001</v>
      </c>
      <c r="AA167" s="271">
        <v>0.12625600000000001</v>
      </c>
      <c r="AB167" s="271">
        <v>0.132995</v>
      </c>
      <c r="AC167" s="271">
        <v>0.13988999999999999</v>
      </c>
      <c r="AD167" s="271">
        <v>0.14696300000000001</v>
      </c>
      <c r="AE167" s="271">
        <v>0.162656</v>
      </c>
    </row>
    <row r="168" spans="5:31" ht="12" customHeight="1" x14ac:dyDescent="0.2">
      <c r="E168" s="201"/>
      <c r="S168" s="246">
        <v>1983</v>
      </c>
      <c r="T168" s="271">
        <v>0.18035499999999999</v>
      </c>
      <c r="U168" s="271">
        <v>0.19003400000000001</v>
      </c>
      <c r="V168" s="271">
        <v>0.19923199999999999</v>
      </c>
      <c r="W168" s="271">
        <v>0.21184600000000001</v>
      </c>
      <c r="X168" s="271">
        <v>0.22103400000000001</v>
      </c>
      <c r="Y168" s="271">
        <v>0.229404</v>
      </c>
      <c r="Z168" s="271">
        <v>0.24074599999999999</v>
      </c>
      <c r="AA168" s="271">
        <v>0.25009100000000001</v>
      </c>
      <c r="AB168" s="271">
        <v>0.25778699999999999</v>
      </c>
      <c r="AC168" s="271">
        <v>0.26634099999999999</v>
      </c>
      <c r="AD168" s="271">
        <v>0.28198299999999998</v>
      </c>
      <c r="AE168" s="271">
        <v>0.294047</v>
      </c>
    </row>
    <row r="169" spans="5:31" ht="12" customHeight="1" x14ac:dyDescent="0.2">
      <c r="E169" s="201"/>
      <c r="S169" s="246">
        <v>1984</v>
      </c>
      <c r="T169" s="271">
        <v>0.31272800000000001</v>
      </c>
      <c r="U169" s="271">
        <v>0.32923200000000002</v>
      </c>
      <c r="V169" s="271">
        <v>0.343304</v>
      </c>
      <c r="W169" s="271">
        <v>0.35815599999999997</v>
      </c>
      <c r="X169" s="271">
        <v>0.37003200000000003</v>
      </c>
      <c r="Y169" s="271">
        <v>0.38342300000000001</v>
      </c>
      <c r="Z169" s="271">
        <v>0.39599299999999998</v>
      </c>
      <c r="AA169" s="271">
        <v>0.40724900000000003</v>
      </c>
      <c r="AB169" s="271">
        <v>0.41937999999999998</v>
      </c>
      <c r="AC169" s="271">
        <v>0.43403399999999998</v>
      </c>
      <c r="AD169" s="271">
        <v>0.44892900000000002</v>
      </c>
      <c r="AE169" s="271">
        <v>0.46799600000000002</v>
      </c>
    </row>
    <row r="170" spans="5:31" ht="12" customHeight="1" x14ac:dyDescent="0.2">
      <c r="E170" s="201"/>
      <c r="S170" s="246">
        <v>1985</v>
      </c>
      <c r="T170" s="271">
        <v>0.50271100000000002</v>
      </c>
      <c r="U170" s="271">
        <v>0.52359599999999995</v>
      </c>
      <c r="V170" s="271">
        <v>0.54388499999999995</v>
      </c>
      <c r="W170" s="271">
        <v>0.56062100000000004</v>
      </c>
      <c r="X170" s="271">
        <v>0.57390200000000002</v>
      </c>
      <c r="Y170" s="271">
        <v>0.58827600000000002</v>
      </c>
      <c r="Z170" s="271">
        <v>0.60876300000000005</v>
      </c>
      <c r="AA170" s="271">
        <v>0.63537699999999997</v>
      </c>
      <c r="AB170" s="271">
        <v>0.66075200000000001</v>
      </c>
      <c r="AC170" s="271">
        <v>0.68585200000000002</v>
      </c>
      <c r="AD170" s="271">
        <v>0.71749499999999999</v>
      </c>
      <c r="AE170" s="271">
        <v>0.76634000000000002</v>
      </c>
    </row>
    <row r="171" spans="5:31" ht="12" customHeight="1" x14ac:dyDescent="0.2">
      <c r="E171" s="201"/>
      <c r="S171" s="246">
        <v>1986</v>
      </c>
      <c r="T171" s="271">
        <v>0.83409199999999994</v>
      </c>
      <c r="U171" s="271">
        <v>0.871174</v>
      </c>
      <c r="V171" s="271">
        <v>0.91166700000000001</v>
      </c>
      <c r="W171" s="271">
        <v>0.95926299999999998</v>
      </c>
      <c r="X171" s="271">
        <v>1.01257</v>
      </c>
      <c r="Y171" s="271">
        <v>1.0775669999999999</v>
      </c>
      <c r="Z171" s="271">
        <v>1.1313329999999999</v>
      </c>
      <c r="AA171" s="271">
        <v>1.2215309999999999</v>
      </c>
      <c r="AB171" s="271">
        <v>1.2948120000000001</v>
      </c>
      <c r="AC171" s="271">
        <v>1.368824</v>
      </c>
      <c r="AD171" s="271">
        <v>1.4613039999999999</v>
      </c>
      <c r="AE171" s="271">
        <v>1.576735</v>
      </c>
    </row>
    <row r="172" spans="5:31" ht="12" customHeight="1" x14ac:dyDescent="0.2">
      <c r="E172" s="201"/>
      <c r="S172" s="246">
        <v>1987</v>
      </c>
      <c r="T172" s="271">
        <v>1.7044010000000001</v>
      </c>
      <c r="U172" s="271">
        <v>1.827386</v>
      </c>
      <c r="V172" s="271">
        <v>1.948153</v>
      </c>
      <c r="W172" s="271">
        <v>2.1186060000000002</v>
      </c>
      <c r="X172" s="271">
        <v>2.2783250000000002</v>
      </c>
      <c r="Y172" s="271">
        <v>2.443146</v>
      </c>
      <c r="Z172" s="271">
        <v>2.641022</v>
      </c>
      <c r="AA172" s="271">
        <v>2.8568720000000001</v>
      </c>
      <c r="AB172" s="271">
        <v>3.0450810000000001</v>
      </c>
      <c r="AC172" s="271">
        <v>3.298845</v>
      </c>
      <c r="AD172" s="271">
        <v>3.560511</v>
      </c>
      <c r="AE172" s="271">
        <v>4.086392</v>
      </c>
    </row>
    <row r="173" spans="5:31" ht="12" customHeight="1" x14ac:dyDescent="0.2">
      <c r="E173" s="201"/>
      <c r="S173" s="246">
        <v>1988</v>
      </c>
      <c r="T173" s="271">
        <v>4.7182459999999997</v>
      </c>
      <c r="U173" s="271">
        <v>5.111783</v>
      </c>
      <c r="V173" s="271">
        <v>5.3735470000000003</v>
      </c>
      <c r="W173" s="271">
        <v>5.5389410000000003</v>
      </c>
      <c r="X173" s="271">
        <v>5.646109</v>
      </c>
      <c r="Y173" s="271">
        <v>5.7612920000000001</v>
      </c>
      <c r="Z173" s="271">
        <v>5.8574570000000001</v>
      </c>
      <c r="AA173" s="271">
        <v>5.9113429999999996</v>
      </c>
      <c r="AB173" s="271">
        <v>5.9451390000000002</v>
      </c>
      <c r="AC173" s="271">
        <v>5.9904859999999998</v>
      </c>
      <c r="AD173" s="271">
        <v>6.0706540000000002</v>
      </c>
      <c r="AE173" s="271">
        <v>6.1973159999999998</v>
      </c>
    </row>
    <row r="174" spans="5:31" ht="12" customHeight="1" x14ac:dyDescent="0.2">
      <c r="E174" s="201"/>
      <c r="S174" s="246">
        <v>1989</v>
      </c>
      <c r="T174" s="271">
        <v>6.349024</v>
      </c>
      <c r="U174" s="271">
        <v>6.4351839999999996</v>
      </c>
      <c r="V174" s="271">
        <v>6.5049450000000002</v>
      </c>
      <c r="W174" s="271">
        <v>6.6022239999999996</v>
      </c>
      <c r="X174" s="271">
        <v>6.6930990000000001</v>
      </c>
      <c r="Y174" s="271">
        <v>6.7743849999999997</v>
      </c>
      <c r="Z174" s="271">
        <v>6.8421479999999999</v>
      </c>
      <c r="AA174" s="271">
        <v>6.9073330000000004</v>
      </c>
      <c r="AB174" s="271">
        <v>6.9733929999999997</v>
      </c>
      <c r="AC174" s="271">
        <v>7.0765250000000002</v>
      </c>
      <c r="AD174" s="271">
        <v>7.1758550000000003</v>
      </c>
      <c r="AE174" s="271">
        <v>7.4180299999999999</v>
      </c>
    </row>
    <row r="175" spans="5:31" ht="12" customHeight="1" x14ac:dyDescent="0.2">
      <c r="E175" s="201"/>
      <c r="S175" s="246">
        <v>1990</v>
      </c>
      <c r="T175" s="271">
        <v>7.7760369999999996</v>
      </c>
      <c r="U175" s="271">
        <v>7.9521199999999999</v>
      </c>
      <c r="V175" s="271">
        <v>8.0923099999999994</v>
      </c>
      <c r="W175" s="271">
        <v>8.2154720000000001</v>
      </c>
      <c r="X175" s="271">
        <v>8.3588380000000004</v>
      </c>
      <c r="Y175" s="271">
        <v>8.5429390000000005</v>
      </c>
      <c r="Z175" s="271">
        <v>8.6987349999999992</v>
      </c>
      <c r="AA175" s="271">
        <v>8.8469499999999996</v>
      </c>
      <c r="AB175" s="271">
        <v>8.9730609999999995</v>
      </c>
      <c r="AC175" s="271">
        <v>9.1020599999999998</v>
      </c>
      <c r="AD175" s="271">
        <v>9.3437230000000007</v>
      </c>
      <c r="AE175" s="271">
        <v>9.6382139999999996</v>
      </c>
    </row>
    <row r="176" spans="5:31" ht="12" customHeight="1" x14ac:dyDescent="0.2">
      <c r="E176" s="201"/>
      <c r="S176" s="246">
        <v>1991</v>
      </c>
      <c r="T176" s="271">
        <v>9.8838799999999996</v>
      </c>
      <c r="U176" s="271">
        <v>10.056425000000001</v>
      </c>
      <c r="V176" s="271">
        <v>10.19984</v>
      </c>
      <c r="W176" s="271">
        <v>10.306687999999999</v>
      </c>
      <c r="X176" s="271">
        <v>10.407442</v>
      </c>
      <c r="Y176" s="271">
        <v>10.516648</v>
      </c>
      <c r="Z176" s="271">
        <v>10.609584</v>
      </c>
      <c r="AA176" s="271">
        <v>10.683422999999999</v>
      </c>
      <c r="AB176" s="271">
        <v>10.789849999999999</v>
      </c>
      <c r="AC176" s="271">
        <v>10.915343</v>
      </c>
      <c r="AD176" s="271">
        <v>11.186374000000001</v>
      </c>
      <c r="AE176" s="271">
        <v>11.449680000000001</v>
      </c>
    </row>
    <row r="177" spans="5:31" ht="12" customHeight="1" x14ac:dyDescent="0.2">
      <c r="E177" s="201"/>
      <c r="S177" s="246">
        <v>1992</v>
      </c>
      <c r="T177" s="271">
        <v>11.657778</v>
      </c>
      <c r="U177" s="271">
        <v>11.7959</v>
      </c>
      <c r="V177" s="271">
        <v>11.915948</v>
      </c>
      <c r="W177" s="271">
        <v>12.022171</v>
      </c>
      <c r="X177" s="271">
        <v>12.101438</v>
      </c>
      <c r="Y177" s="271">
        <v>12.183344999999999</v>
      </c>
      <c r="Z177" s="271">
        <v>12.260272000000001</v>
      </c>
      <c r="AA177" s="271">
        <v>12.335592</v>
      </c>
      <c r="AB177" s="271">
        <v>12.442897</v>
      </c>
      <c r="AC177" s="271">
        <v>12.532494</v>
      </c>
      <c r="AD177" s="271">
        <v>12.636620000000001</v>
      </c>
      <c r="AE177" s="271">
        <v>12.816553000000001</v>
      </c>
    </row>
    <row r="178" spans="5:31" ht="12" customHeight="1" x14ac:dyDescent="0.2">
      <c r="E178" s="201"/>
      <c r="S178" s="246">
        <v>1993</v>
      </c>
      <c r="T178" s="271">
        <v>12.977320000000001</v>
      </c>
      <c r="U178" s="271">
        <v>13.083345</v>
      </c>
      <c r="V178" s="271">
        <v>13.159594</v>
      </c>
      <c r="W178" s="271">
        <v>13.235480000000001</v>
      </c>
      <c r="X178" s="271">
        <v>13.311137</v>
      </c>
      <c r="Y178" s="271">
        <v>13.385797</v>
      </c>
      <c r="Z178" s="271">
        <v>13.450123</v>
      </c>
      <c r="AA178" s="271">
        <v>13.522112</v>
      </c>
      <c r="AB178" s="271">
        <v>13.622261</v>
      </c>
      <c r="AC178" s="271">
        <v>13.677973</v>
      </c>
      <c r="AD178" s="271">
        <v>13.738301999999999</v>
      </c>
      <c r="AE178" s="271">
        <v>13.843055</v>
      </c>
    </row>
    <row r="179" spans="5:31" ht="12" customHeight="1" x14ac:dyDescent="0.2">
      <c r="E179" s="201"/>
      <c r="S179" s="246">
        <v>1994</v>
      </c>
      <c r="T179" s="271">
        <v>13.950374999999999</v>
      </c>
      <c r="U179" s="271">
        <v>14.022124</v>
      </c>
      <c r="V179" s="271">
        <v>14.094225</v>
      </c>
      <c r="W179" s="271">
        <v>14.163251000000001</v>
      </c>
      <c r="X179" s="271">
        <v>14.231681999999999</v>
      </c>
      <c r="Y179" s="271">
        <v>14.302894999999999</v>
      </c>
      <c r="Z179" s="271">
        <v>14.366327</v>
      </c>
      <c r="AA179" s="271">
        <v>14.433287</v>
      </c>
      <c r="AB179" s="271">
        <v>14.535937000000001</v>
      </c>
      <c r="AC179" s="271">
        <v>14.612245</v>
      </c>
      <c r="AD179" s="271">
        <v>14.690360999999999</v>
      </c>
      <c r="AE179" s="271">
        <v>14.819203999999999</v>
      </c>
    </row>
    <row r="180" spans="5:31" ht="12" customHeight="1" x14ac:dyDescent="0.2">
      <c r="E180" s="201"/>
      <c r="S180" s="246">
        <v>1995</v>
      </c>
      <c r="T180" s="271">
        <v>15.376991</v>
      </c>
      <c r="U180" s="271">
        <v>16.028707000000001</v>
      </c>
      <c r="V180" s="271">
        <v>16.973617000000001</v>
      </c>
      <c r="W180" s="271">
        <v>18.326132999999999</v>
      </c>
      <c r="X180" s="271">
        <v>19.092089999999999</v>
      </c>
      <c r="Y180" s="271">
        <v>19.698024</v>
      </c>
      <c r="Z180" s="271">
        <v>20.099588000000001</v>
      </c>
      <c r="AA180" s="271">
        <v>20.432981000000002</v>
      </c>
      <c r="AB180" s="271">
        <v>20.855643000000001</v>
      </c>
      <c r="AC180" s="271">
        <v>21.284762000000001</v>
      </c>
      <c r="AD180" s="271">
        <v>21.809608000000001</v>
      </c>
      <c r="AE180" s="271">
        <v>22.520167000000001</v>
      </c>
    </row>
    <row r="181" spans="5:31" ht="12" customHeight="1" x14ac:dyDescent="0.2">
      <c r="E181" s="201"/>
      <c r="S181" s="246">
        <v>1996</v>
      </c>
      <c r="T181" s="271">
        <v>23.329754000000001</v>
      </c>
      <c r="U181" s="271">
        <v>23.874262000000002</v>
      </c>
      <c r="V181" s="271">
        <v>24.399826000000001</v>
      </c>
      <c r="W181" s="271">
        <v>25.093450000000001</v>
      </c>
      <c r="X181" s="271">
        <v>25.550841999999999</v>
      </c>
      <c r="Y181" s="271">
        <v>25.966902000000001</v>
      </c>
      <c r="Z181" s="271">
        <v>26.336030999999998</v>
      </c>
      <c r="AA181" s="271">
        <v>26.686071999999999</v>
      </c>
      <c r="AB181" s="271">
        <v>27.112750999999999</v>
      </c>
      <c r="AC181" s="271">
        <v>27.451167999999999</v>
      </c>
      <c r="AD181" s="271">
        <v>27.867083000000001</v>
      </c>
      <c r="AE181" s="271">
        <v>28.759336000000001</v>
      </c>
    </row>
    <row r="182" spans="5:31" ht="12" customHeight="1" x14ac:dyDescent="0.2">
      <c r="E182" s="201"/>
      <c r="S182" s="246">
        <v>1997</v>
      </c>
      <c r="T182" s="271">
        <v>29.498885999999999</v>
      </c>
      <c r="U182" s="271">
        <v>29.994598</v>
      </c>
      <c r="V182" s="271">
        <v>30.367889000000002</v>
      </c>
      <c r="W182" s="271">
        <v>30.695972000000001</v>
      </c>
      <c r="X182" s="271">
        <v>30.976119000000001</v>
      </c>
      <c r="Y182" s="271">
        <v>31.250957</v>
      </c>
      <c r="Z182" s="271">
        <v>31.523211</v>
      </c>
      <c r="AA182" s="271">
        <v>31.803502000000002</v>
      </c>
      <c r="AB182" s="271">
        <v>32.199612999999999</v>
      </c>
      <c r="AC182" s="271">
        <v>32.456941</v>
      </c>
      <c r="AD182" s="271">
        <v>32.820042000000001</v>
      </c>
      <c r="AE182" s="271">
        <v>33.279874999999997</v>
      </c>
    </row>
    <row r="183" spans="5:31" ht="12" customHeight="1" x14ac:dyDescent="0.2">
      <c r="E183" s="201"/>
      <c r="S183" s="246">
        <v>1998</v>
      </c>
      <c r="T183" s="271">
        <v>34.003923999999998</v>
      </c>
      <c r="U183" s="271">
        <v>34.599238</v>
      </c>
      <c r="V183" s="271">
        <v>35.004533000000002</v>
      </c>
      <c r="W183" s="271">
        <v>35.332042000000001</v>
      </c>
      <c r="X183" s="271">
        <v>35.613481</v>
      </c>
      <c r="Y183" s="271">
        <v>36.034419999999997</v>
      </c>
      <c r="Z183" s="271">
        <v>36.381878</v>
      </c>
      <c r="AA183" s="271">
        <v>36.731631999999998</v>
      </c>
      <c r="AB183" s="271">
        <v>37.327376000000001</v>
      </c>
      <c r="AC183" s="271">
        <v>37.862268999999998</v>
      </c>
      <c r="AD183" s="271">
        <v>38.532786000000002</v>
      </c>
      <c r="AE183" s="271">
        <v>39.472974000000001</v>
      </c>
    </row>
    <row r="184" spans="5:31" ht="12" customHeight="1" x14ac:dyDescent="0.2">
      <c r="E184" s="201"/>
      <c r="S184" s="246">
        <v>1999</v>
      </c>
      <c r="T184" s="271">
        <v>40.469769999999997</v>
      </c>
      <c r="U184" s="271">
        <v>41.013643000000002</v>
      </c>
      <c r="V184" s="271">
        <v>41.394683999999998</v>
      </c>
      <c r="W184" s="271">
        <v>41.774577000000001</v>
      </c>
      <c r="X184" s="271">
        <v>42.025877000000001</v>
      </c>
      <c r="Y184" s="271">
        <v>42.302005999999999</v>
      </c>
      <c r="Z184" s="271">
        <v>42.581580000000002</v>
      </c>
      <c r="AA184" s="271">
        <v>42.821255000000001</v>
      </c>
      <c r="AB184" s="271">
        <v>43.235017999999997</v>
      </c>
      <c r="AC184" s="271">
        <v>43.508851</v>
      </c>
      <c r="AD184" s="271">
        <v>43.895775999999998</v>
      </c>
      <c r="AE184" s="271">
        <v>44.335515999999998</v>
      </c>
    </row>
    <row r="185" spans="5:31" ht="12" customHeight="1" x14ac:dyDescent="0.2">
      <c r="E185" s="201"/>
      <c r="S185" s="246">
        <v>2000</v>
      </c>
      <c r="T185" s="271">
        <v>44.93083</v>
      </c>
      <c r="U185" s="271">
        <v>45.32938</v>
      </c>
      <c r="V185" s="271">
        <v>45.580680999999998</v>
      </c>
      <c r="W185" s="271">
        <v>45.840018000000001</v>
      </c>
      <c r="X185" s="271">
        <v>46.011378999999998</v>
      </c>
      <c r="Y185" s="271">
        <v>46.283920000000002</v>
      </c>
      <c r="Z185" s="271">
        <v>46.464466000000002</v>
      </c>
      <c r="AA185" s="271">
        <v>46.719785000000002</v>
      </c>
      <c r="AB185" s="271">
        <v>47.061072000000003</v>
      </c>
      <c r="AC185" s="271">
        <v>47.385136000000003</v>
      </c>
      <c r="AD185" s="271">
        <v>47.790287999999997</v>
      </c>
      <c r="AE185" s="271">
        <v>48.307670999999999</v>
      </c>
    </row>
    <row r="186" spans="5:31" ht="12" customHeight="1" x14ac:dyDescent="0.2">
      <c r="E186" s="201"/>
      <c r="S186" s="246">
        <v>2001</v>
      </c>
      <c r="T186" s="271">
        <v>48.575476000000002</v>
      </c>
      <c r="U186" s="271">
        <v>48.543328000000002</v>
      </c>
      <c r="V186" s="271">
        <v>48.850887999999998</v>
      </c>
      <c r="W186" s="271">
        <v>49.097309000000003</v>
      </c>
      <c r="X186" s="271">
        <v>49.209969999999998</v>
      </c>
      <c r="Y186" s="271">
        <v>49.326363999999998</v>
      </c>
      <c r="Z186" s="271">
        <v>49.198202000000002</v>
      </c>
      <c r="AA186" s="271">
        <v>49.489688000000001</v>
      </c>
      <c r="AB186" s="271">
        <v>49.950381</v>
      </c>
      <c r="AC186" s="271">
        <v>50.176135000000002</v>
      </c>
      <c r="AD186" s="271">
        <v>50.365149000000002</v>
      </c>
      <c r="AE186" s="271">
        <v>50.434899000000001</v>
      </c>
    </row>
    <row r="187" spans="5:31" ht="12" customHeight="1" x14ac:dyDescent="0.2">
      <c r="E187" s="201"/>
      <c r="S187" s="246">
        <v>2002</v>
      </c>
      <c r="T187" s="271">
        <v>50.900472000000001</v>
      </c>
      <c r="U187" s="271">
        <v>50.867750000000001</v>
      </c>
      <c r="V187" s="271">
        <v>51.127948000000004</v>
      </c>
      <c r="W187" s="271">
        <v>51.407235</v>
      </c>
      <c r="X187" s="271">
        <v>51.511429</v>
      </c>
      <c r="Y187" s="271">
        <v>51.762585999999999</v>
      </c>
      <c r="Z187" s="271">
        <v>51.911180999999999</v>
      </c>
      <c r="AA187" s="271">
        <v>52.108559999999997</v>
      </c>
      <c r="AB187" s="271">
        <v>52.421984000000002</v>
      </c>
      <c r="AC187" s="271">
        <v>52.653036</v>
      </c>
      <c r="AD187" s="271">
        <v>53.078876999999999</v>
      </c>
      <c r="AE187" s="271">
        <v>53.309930000000001</v>
      </c>
    </row>
    <row r="188" spans="5:31" ht="12" customHeight="1" x14ac:dyDescent="0.2">
      <c r="E188" s="201"/>
      <c r="S188" s="246">
        <v>2003</v>
      </c>
      <c r="T188" s="271">
        <v>53.525441000000001</v>
      </c>
      <c r="U188" s="271">
        <v>53.674121999999997</v>
      </c>
      <c r="V188" s="271">
        <v>54.012929999999997</v>
      </c>
      <c r="W188" s="271">
        <v>54.105144000000003</v>
      </c>
      <c r="X188" s="271">
        <v>53.93056</v>
      </c>
      <c r="Y188" s="271">
        <v>53.975112000000003</v>
      </c>
      <c r="Z188" s="271">
        <v>54.053339000000001</v>
      </c>
      <c r="AA188" s="271">
        <v>54.215490000000003</v>
      </c>
      <c r="AB188" s="271">
        <v>54.538238</v>
      </c>
      <c r="AC188" s="271">
        <v>54.738207000000003</v>
      </c>
      <c r="AD188" s="271">
        <v>55.192542000000003</v>
      </c>
      <c r="AE188" s="271">
        <v>55.429811000000001</v>
      </c>
    </row>
    <row r="189" spans="5:31" ht="12" customHeight="1" x14ac:dyDescent="0.2">
      <c r="E189" s="201"/>
      <c r="S189" s="246">
        <v>2004</v>
      </c>
      <c r="T189" s="271">
        <v>55.774317000000003</v>
      </c>
      <c r="U189" s="271">
        <v>56.107945000000001</v>
      </c>
      <c r="V189" s="271">
        <v>56.298071</v>
      </c>
      <c r="W189" s="271">
        <v>56.383032</v>
      </c>
      <c r="X189" s="271">
        <v>56.241602999999998</v>
      </c>
      <c r="Y189" s="271">
        <v>56.331744999999998</v>
      </c>
      <c r="Z189" s="271">
        <v>56.479390000000002</v>
      </c>
      <c r="AA189" s="271">
        <v>56.828040999999999</v>
      </c>
      <c r="AB189" s="271">
        <v>57.297916999999998</v>
      </c>
      <c r="AC189" s="271">
        <v>57.694747</v>
      </c>
      <c r="AD189" s="271">
        <v>58.186898999999997</v>
      </c>
      <c r="AE189" s="271">
        <v>58.307088</v>
      </c>
    </row>
    <row r="190" spans="5:31" ht="12" customHeight="1" x14ac:dyDescent="0.2">
      <c r="E190" s="201"/>
      <c r="S190" s="246">
        <v>2005</v>
      </c>
      <c r="T190" s="271">
        <v>58.309159999999999</v>
      </c>
      <c r="U190" s="271">
        <v>58.503430999999999</v>
      </c>
      <c r="V190" s="271">
        <v>58.767121000000003</v>
      </c>
      <c r="W190" s="271">
        <v>58.976415000000003</v>
      </c>
      <c r="X190" s="271">
        <v>58.828251000000002</v>
      </c>
      <c r="Y190" s="271">
        <v>58.771782999999999</v>
      </c>
      <c r="Z190" s="271">
        <v>59.001800000000003</v>
      </c>
      <c r="AA190" s="271">
        <v>59.072254999999998</v>
      </c>
      <c r="AB190" s="271">
        <v>59.309005999999997</v>
      </c>
      <c r="AC190" s="271">
        <v>59.45458</v>
      </c>
      <c r="AD190" s="271">
        <v>59.882492999999997</v>
      </c>
      <c r="AE190" s="271">
        <v>60.250312000000001</v>
      </c>
    </row>
    <row r="191" spans="5:31" ht="12" customHeight="1" x14ac:dyDescent="0.2">
      <c r="E191" s="201"/>
      <c r="S191" s="246">
        <v>2006</v>
      </c>
      <c r="T191" s="271">
        <v>60.603625999999998</v>
      </c>
      <c r="U191" s="271">
        <v>60.696357999999996</v>
      </c>
      <c r="V191" s="271">
        <v>60.772511999999999</v>
      </c>
      <c r="W191" s="271">
        <v>60.861617000000003</v>
      </c>
      <c r="X191" s="271">
        <v>60.590674999999997</v>
      </c>
      <c r="Y191" s="271">
        <v>60.642997999999999</v>
      </c>
      <c r="Z191" s="271">
        <v>60.809294000000001</v>
      </c>
      <c r="AA191" s="271">
        <v>61.119608999999997</v>
      </c>
      <c r="AB191" s="271">
        <v>61.736612000000001</v>
      </c>
      <c r="AC191" s="271">
        <v>62.006518999999997</v>
      </c>
      <c r="AD191" s="271">
        <v>62.331856999999999</v>
      </c>
      <c r="AE191" s="271">
        <v>62.692424000000003</v>
      </c>
    </row>
    <row r="192" spans="5:31" ht="12" customHeight="1" x14ac:dyDescent="0.2">
      <c r="E192" s="201"/>
      <c r="S192" s="246">
        <v>2007</v>
      </c>
      <c r="T192" s="271">
        <v>63.016207999999999</v>
      </c>
      <c r="U192" s="271">
        <v>63.192346999999998</v>
      </c>
      <c r="V192" s="271">
        <v>63.329113</v>
      </c>
      <c r="W192" s="271">
        <v>63.291294999999998</v>
      </c>
      <c r="X192" s="271">
        <v>62.982534000000001</v>
      </c>
      <c r="Y192" s="271">
        <v>63.058169999999997</v>
      </c>
      <c r="Z192" s="271">
        <v>63.326005000000002</v>
      </c>
      <c r="AA192" s="271">
        <v>63.583995999999999</v>
      </c>
      <c r="AB192" s="271">
        <v>64.077703</v>
      </c>
      <c r="AC192" s="271">
        <v>64.327404999999999</v>
      </c>
      <c r="AD192" s="271">
        <v>64.781221000000002</v>
      </c>
      <c r="AE192" s="271">
        <v>65.049055999999993</v>
      </c>
    </row>
    <row r="193" spans="5:31" ht="12" customHeight="1" x14ac:dyDescent="0.2">
      <c r="E193" s="201"/>
      <c r="S193" s="246">
        <v>2008</v>
      </c>
      <c r="T193" s="271">
        <v>65.350564000000006</v>
      </c>
      <c r="U193" s="271">
        <v>65.544833999999994</v>
      </c>
      <c r="V193" s="271">
        <v>66.019891000000001</v>
      </c>
      <c r="W193" s="271">
        <v>66.170126999999994</v>
      </c>
      <c r="X193" s="271">
        <v>66.098635000000002</v>
      </c>
      <c r="Y193" s="271">
        <v>66.372168000000002</v>
      </c>
      <c r="Z193" s="271">
        <v>66.742058999999998</v>
      </c>
      <c r="AA193" s="271">
        <v>67.127492000000004</v>
      </c>
      <c r="AB193" s="271">
        <v>67.584935000000002</v>
      </c>
      <c r="AC193" s="271">
        <v>68.045485999999997</v>
      </c>
      <c r="AD193" s="271">
        <v>68.818942000000007</v>
      </c>
      <c r="AE193" s="271">
        <v>69.295552000000001</v>
      </c>
    </row>
    <row r="194" spans="5:31" ht="12" customHeight="1" x14ac:dyDescent="0.2">
      <c r="E194" s="201"/>
      <c r="S194" s="246">
        <v>2009</v>
      </c>
      <c r="T194" s="271">
        <v>69.456148999999996</v>
      </c>
      <c r="U194" s="271">
        <v>69.609493999999998</v>
      </c>
      <c r="V194" s="271">
        <v>70.009950000000003</v>
      </c>
      <c r="W194" s="271">
        <v>70.254990000000006</v>
      </c>
      <c r="X194" s="271">
        <v>70.050358000000003</v>
      </c>
      <c r="Y194" s="271">
        <v>70.179354000000004</v>
      </c>
      <c r="Z194" s="271">
        <v>70.370515999999995</v>
      </c>
      <c r="AA194" s="271">
        <v>70.538883999999996</v>
      </c>
      <c r="AB194" s="271">
        <v>70.892715999999993</v>
      </c>
      <c r="AC194" s="271">
        <v>71.107191</v>
      </c>
      <c r="AD194" s="271">
        <v>71.476045999999997</v>
      </c>
      <c r="AE194" s="271">
        <v>71.771855000000002</v>
      </c>
    </row>
    <row r="195" spans="5:31" ht="12" customHeight="1" x14ac:dyDescent="0.2">
      <c r="E195" s="201"/>
      <c r="S195" s="246">
        <v>2010</v>
      </c>
      <c r="T195" s="271">
        <v>72.552046000000004</v>
      </c>
      <c r="U195" s="271">
        <v>72.971671000000001</v>
      </c>
      <c r="V195" s="271">
        <v>73.489725000000007</v>
      </c>
      <c r="W195" s="271">
        <v>73.255565000000004</v>
      </c>
      <c r="X195" s="271">
        <v>72.793977999999996</v>
      </c>
      <c r="Y195" s="271">
        <v>72.771182999999994</v>
      </c>
      <c r="Z195" s="271">
        <v>72.929190000000006</v>
      </c>
      <c r="AA195" s="271">
        <v>73.131749999999997</v>
      </c>
      <c r="AB195" s="271">
        <v>73.515110000000007</v>
      </c>
      <c r="AC195" s="271">
        <v>73.968925999999996</v>
      </c>
      <c r="AD195" s="271">
        <v>74.561581000000004</v>
      </c>
      <c r="AE195" s="271">
        <v>74.930954</v>
      </c>
    </row>
    <row r="196" spans="5:31" ht="12" customHeight="1" x14ac:dyDescent="0.2">
      <c r="E196" s="201"/>
      <c r="S196" s="246">
        <v>2011</v>
      </c>
      <c r="T196" s="271">
        <v>75.295991000000001</v>
      </c>
      <c r="U196" s="271">
        <v>75.578460000000007</v>
      </c>
      <c r="V196" s="271">
        <v>75.723450999999997</v>
      </c>
      <c r="W196" s="271">
        <v>75.717440999999994</v>
      </c>
      <c r="X196" s="271">
        <v>75.159263999999993</v>
      </c>
      <c r="Y196" s="271">
        <v>75.155507999999998</v>
      </c>
      <c r="Z196" s="271">
        <v>75.516107000000005</v>
      </c>
      <c r="AA196" s="271">
        <v>75.635554999999997</v>
      </c>
      <c r="AB196" s="271">
        <v>75.821112999999997</v>
      </c>
      <c r="AC196" s="271">
        <v>76.332712000000001</v>
      </c>
      <c r="AD196" s="271">
        <v>77.158332999999999</v>
      </c>
      <c r="AE196" s="271">
        <v>77.792384999999996</v>
      </c>
    </row>
    <row r="197" spans="5:31" ht="12" customHeight="1" x14ac:dyDescent="0.2">
      <c r="E197" s="201"/>
      <c r="S197" s="246">
        <v>2012</v>
      </c>
      <c r="T197" s="271">
        <v>78.343048999999993</v>
      </c>
      <c r="U197" s="271">
        <v>78.502313999999998</v>
      </c>
      <c r="V197" s="271">
        <v>78.547388999999995</v>
      </c>
      <c r="W197" s="271">
        <v>78.300979999999996</v>
      </c>
      <c r="X197" s="271">
        <v>78.053819000000004</v>
      </c>
      <c r="Y197" s="271">
        <v>78.413667000000004</v>
      </c>
      <c r="Z197" s="271">
        <v>78.853897000000003</v>
      </c>
      <c r="AA197" s="271">
        <v>79.090540000000004</v>
      </c>
      <c r="AB197" s="271">
        <v>79.439119000000005</v>
      </c>
      <c r="AC197" s="271">
        <v>79.841036000000003</v>
      </c>
      <c r="AD197" s="271">
        <v>80.383437000000001</v>
      </c>
      <c r="AE197" s="271">
        <v>80.568242999999995</v>
      </c>
    </row>
    <row r="198" spans="5:31" ht="12" customHeight="1" x14ac:dyDescent="0.2">
      <c r="E198" s="201"/>
      <c r="S198" s="246">
        <v>2013</v>
      </c>
      <c r="T198" s="271">
        <v>80.892781999999997</v>
      </c>
      <c r="U198" s="271">
        <v>81.290942999999999</v>
      </c>
      <c r="V198" s="271">
        <v>81.887433000000001</v>
      </c>
      <c r="W198" s="271">
        <v>81.941523000000004</v>
      </c>
      <c r="X198" s="271">
        <v>81.668819999999997</v>
      </c>
      <c r="Y198" s="271">
        <v>81.619237999999996</v>
      </c>
      <c r="Z198" s="271">
        <v>81.592192999999995</v>
      </c>
      <c r="AA198" s="271">
        <v>81.824327999999994</v>
      </c>
      <c r="AB198" s="271">
        <v>82.132339999999999</v>
      </c>
      <c r="AC198" s="271">
        <v>82.522987999999998</v>
      </c>
      <c r="AD198" s="271">
        <v>83.292265</v>
      </c>
      <c r="AE198" s="271">
        <v>83.770058000000006</v>
      </c>
    </row>
    <row r="199" spans="5:31" ht="12" customHeight="1" x14ac:dyDescent="0.2">
      <c r="E199" s="201"/>
      <c r="S199" s="246">
        <v>2014</v>
      </c>
      <c r="T199" s="271">
        <v>84.519052000000002</v>
      </c>
      <c r="U199" s="271">
        <v>84.733157000000006</v>
      </c>
      <c r="V199" s="271">
        <v>84.965292000000005</v>
      </c>
      <c r="W199" s="271">
        <v>84.806779000000006</v>
      </c>
      <c r="X199" s="271">
        <v>84.535578999999998</v>
      </c>
      <c r="Y199" s="271">
        <v>84.682072000000005</v>
      </c>
      <c r="Z199" s="271">
        <v>84.914958999999996</v>
      </c>
      <c r="AA199" s="271">
        <v>85.219965000000002</v>
      </c>
      <c r="AB199" s="271">
        <v>85.596339999999998</v>
      </c>
      <c r="AC199" s="271">
        <v>86.069626</v>
      </c>
      <c r="AD199" s="271">
        <v>86.763778000000002</v>
      </c>
      <c r="AE199" s="271">
        <v>87.188984000000005</v>
      </c>
    </row>
    <row r="200" spans="5:31" ht="12" customHeight="1" x14ac:dyDescent="0.2">
      <c r="E200" s="201"/>
      <c r="S200" s="246">
        <v>2015</v>
      </c>
      <c r="T200" s="271">
        <v>87.110102999999995</v>
      </c>
      <c r="U200" s="271">
        <v>87.275377000000006</v>
      </c>
      <c r="V200" s="271">
        <v>87.630717000000004</v>
      </c>
      <c r="W200" s="271">
        <v>87.403840000000002</v>
      </c>
      <c r="X200" s="271">
        <v>86.967365999999998</v>
      </c>
      <c r="Y200" s="271">
        <v>87.113107999999997</v>
      </c>
      <c r="Z200" s="271">
        <v>87.240819999999999</v>
      </c>
      <c r="AA200" s="271">
        <v>87.424875</v>
      </c>
      <c r="AB200" s="271">
        <v>87.752419000000003</v>
      </c>
      <c r="AC200" s="271">
        <v>88.203918999999999</v>
      </c>
      <c r="AD200" s="271">
        <v>88.685468</v>
      </c>
      <c r="AE200" s="271">
        <v>89.046818000000002</v>
      </c>
    </row>
    <row r="201" spans="5:31" ht="12" customHeight="1" x14ac:dyDescent="0.2">
      <c r="E201" s="201"/>
      <c r="S201" s="246">
        <v>2016</v>
      </c>
      <c r="T201" s="271">
        <v>89.386381</v>
      </c>
      <c r="U201" s="271">
        <v>89.777781000000004</v>
      </c>
      <c r="V201" s="271">
        <v>89.910000999999994</v>
      </c>
      <c r="W201" s="271">
        <v>89.625277999999994</v>
      </c>
      <c r="X201" s="271">
        <v>89.225615000000005</v>
      </c>
      <c r="Y201" s="271">
        <v>89.324027999999998</v>
      </c>
      <c r="Z201" s="271">
        <v>89.556914000000006</v>
      </c>
      <c r="AA201" s="271">
        <v>89.809332999999995</v>
      </c>
      <c r="AB201" s="271">
        <v>90.357743999999997</v>
      </c>
      <c r="AC201" s="271">
        <v>90.906154000000001</v>
      </c>
      <c r="AD201" s="271">
        <v>91.616833999999997</v>
      </c>
      <c r="AE201" s="271">
        <v>92.039034999999998</v>
      </c>
    </row>
    <row r="202" spans="5:31" ht="12" customHeight="1" x14ac:dyDescent="0.2">
      <c r="E202" s="201"/>
      <c r="S202" s="246">
        <v>2017</v>
      </c>
      <c r="T202" s="271">
        <v>93.603881999999999</v>
      </c>
      <c r="U202" s="271">
        <v>94.144779999999997</v>
      </c>
      <c r="V202" s="271">
        <v>94.722488999999996</v>
      </c>
      <c r="W202" s="271">
        <v>94.838932999999997</v>
      </c>
      <c r="X202" s="271">
        <v>94.725493999999998</v>
      </c>
      <c r="Y202" s="271">
        <v>94.963639999999998</v>
      </c>
      <c r="Z202" s="271">
        <v>95.322736000000006</v>
      </c>
      <c r="AA202" s="271">
        <v>95.793768</v>
      </c>
      <c r="AB202" s="271">
        <v>96.093514999999996</v>
      </c>
      <c r="AC202" s="271">
        <v>96.698268999999996</v>
      </c>
      <c r="AD202" s="271">
        <v>97.695173999999994</v>
      </c>
      <c r="AE202" s="271">
        <v>98.272882999999993</v>
      </c>
    </row>
    <row r="203" spans="5:31" ht="12" customHeight="1" x14ac:dyDescent="0.2">
      <c r="E203" s="201"/>
      <c r="S203" s="246">
        <v>2018</v>
      </c>
      <c r="T203" s="271">
        <v>98.795000000000002</v>
      </c>
      <c r="U203" s="271">
        <v>99.171374</v>
      </c>
      <c r="V203" s="271">
        <v>99.492157000000006</v>
      </c>
      <c r="W203" s="271">
        <v>99.154847000000004</v>
      </c>
      <c r="X203" s="271">
        <v>98.994079999999997</v>
      </c>
      <c r="Y203" s="271">
        <v>99.376464999999996</v>
      </c>
      <c r="Z203" s="271">
        <v>99.909000000000006</v>
      </c>
      <c r="AA203" s="271">
        <v>100.492</v>
      </c>
      <c r="AB203" s="271">
        <v>100.917</v>
      </c>
      <c r="AC203" s="271">
        <v>101.44</v>
      </c>
      <c r="AD203" s="271">
        <v>102.303</v>
      </c>
      <c r="AE203" s="271">
        <v>103.02</v>
      </c>
    </row>
    <row r="204" spans="5:31" ht="12" customHeight="1" x14ac:dyDescent="0.2">
      <c r="E204" s="201"/>
      <c r="S204" s="244">
        <v>2019</v>
      </c>
      <c r="T204" s="247">
        <v>103.108</v>
      </c>
      <c r="U204" s="247">
        <v>103.07899999999999</v>
      </c>
      <c r="V204" s="247">
        <v>103.476</v>
      </c>
      <c r="W204" s="247">
        <v>103.53100000000001</v>
      </c>
      <c r="X204" s="247">
        <v>103.233</v>
      </c>
      <c r="Y204" s="247">
        <v>103.29900000000001</v>
      </c>
      <c r="Z204" s="247">
        <v>103.687</v>
      </c>
      <c r="AA204" s="247">
        <v>103.67</v>
      </c>
      <c r="AB204" s="247">
        <v>103.94199999999999</v>
      </c>
      <c r="AC204" s="247">
        <v>104.503</v>
      </c>
      <c r="AD204" s="247">
        <v>105.346</v>
      </c>
      <c r="AE204" s="247">
        <v>105.934</v>
      </c>
    </row>
    <row r="205" spans="5:31" ht="12" customHeight="1" x14ac:dyDescent="0.2">
      <c r="E205" s="201"/>
      <c r="S205" s="244">
        <v>2020</v>
      </c>
      <c r="T205" s="272">
        <v>106.447</v>
      </c>
      <c r="U205" s="272">
        <v>106.889</v>
      </c>
      <c r="V205" s="272">
        <v>106.83799999999999</v>
      </c>
      <c r="W205" s="272">
        <v>105.755</v>
      </c>
      <c r="X205" s="272">
        <v>106.16200000000001</v>
      </c>
      <c r="Y205" s="272">
        <v>106.74299999999999</v>
      </c>
      <c r="Z205" s="272">
        <v>107.44</v>
      </c>
      <c r="AA205" s="272">
        <v>107.867</v>
      </c>
      <c r="AB205" s="272">
        <v>108.114</v>
      </c>
      <c r="AC205" s="272">
        <v>108.774</v>
      </c>
      <c r="AD205" s="272">
        <v>108.85599999999999</v>
      </c>
      <c r="AE205" s="272">
        <v>109.271</v>
      </c>
    </row>
    <row r="206" spans="5:31" ht="12" customHeight="1" x14ac:dyDescent="0.2">
      <c r="E206" s="201"/>
      <c r="S206" s="244">
        <v>2021</v>
      </c>
      <c r="T206" s="271">
        <v>110.21</v>
      </c>
      <c r="U206" s="271">
        <v>110.907</v>
      </c>
      <c r="V206" s="271">
        <v>111.824</v>
      </c>
      <c r="W206" s="271">
        <v>112.19</v>
      </c>
      <c r="X206" s="271">
        <v>112.419</v>
      </c>
      <c r="Y206" s="271">
        <v>113.018</v>
      </c>
      <c r="Z206" s="271">
        <v>113.682</v>
      </c>
      <c r="AA206" s="271">
        <v>113.899</v>
      </c>
      <c r="AB206" s="271">
        <v>114.601</v>
      </c>
      <c r="AC206" s="271">
        <v>115.56100000000001</v>
      </c>
      <c r="AD206" s="271">
        <v>116.884</v>
      </c>
      <c r="AE206" s="271">
        <v>117.30800000000001</v>
      </c>
    </row>
    <row r="207" spans="5:31" ht="12" customHeight="1" x14ac:dyDescent="0.2">
      <c r="E207" s="201"/>
      <c r="S207" s="244"/>
      <c r="T207" s="271"/>
      <c r="U207" s="271"/>
      <c r="V207" s="271"/>
      <c r="W207" s="271"/>
      <c r="X207" s="271"/>
      <c r="Y207" s="271"/>
      <c r="Z207" s="271"/>
      <c r="AA207" s="271"/>
      <c r="AB207" s="271"/>
      <c r="AC207" s="271"/>
      <c r="AD207" s="271"/>
      <c r="AE207" s="271"/>
    </row>
    <row r="208" spans="5:31" ht="12" customHeight="1" x14ac:dyDescent="0.2">
      <c r="E208" s="201"/>
      <c r="S208" s="244"/>
      <c r="T208" s="271"/>
      <c r="U208" s="271"/>
      <c r="V208" s="271"/>
      <c r="W208" s="271"/>
      <c r="X208" s="271"/>
      <c r="Y208" s="271"/>
      <c r="Z208" s="271"/>
      <c r="AA208" s="271"/>
      <c r="AB208" s="271"/>
      <c r="AC208" s="271"/>
      <c r="AD208" s="271"/>
      <c r="AE208" s="271"/>
    </row>
    <row r="209" spans="5:31" ht="12" customHeight="1" x14ac:dyDescent="0.2">
      <c r="E209" s="201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</row>
    <row r="210" spans="5:31" ht="12" customHeight="1" x14ac:dyDescent="0.2">
      <c r="E210" s="201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</row>
    <row r="211" spans="5:31" ht="12" customHeight="1" thickBot="1" x14ac:dyDescent="0.25">
      <c r="E211" s="201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</row>
    <row r="212" spans="5:31" ht="12" customHeight="1" thickBot="1" x14ac:dyDescent="0.25">
      <c r="E212" s="201"/>
      <c r="S212" s="248"/>
      <c r="T212" s="249"/>
      <c r="U212" s="249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</row>
    <row r="213" spans="5:31" ht="12" customHeight="1" thickBot="1" x14ac:dyDescent="0.25">
      <c r="E213" s="201"/>
      <c r="S213" s="248"/>
      <c r="T213" s="249"/>
      <c r="U213" s="249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</row>
    <row r="214" spans="5:31" ht="12" customHeight="1" thickBot="1" x14ac:dyDescent="0.25">
      <c r="E214" s="201"/>
      <c r="S214" s="248"/>
      <c r="T214" s="249"/>
      <c r="U214" s="249"/>
      <c r="V214" s="180"/>
      <c r="W214" s="180"/>
      <c r="X214" s="180"/>
      <c r="Y214" s="180"/>
      <c r="Z214" s="180"/>
      <c r="AA214" s="180"/>
      <c r="AB214" s="180"/>
      <c r="AC214" s="180"/>
      <c r="AD214" s="180"/>
      <c r="AE214" s="180"/>
    </row>
    <row r="215" spans="5:31" ht="12" customHeight="1" thickBot="1" x14ac:dyDescent="0.25">
      <c r="E215" s="201"/>
      <c r="S215" s="248"/>
      <c r="T215" s="249"/>
      <c r="U215" s="24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</row>
    <row r="216" spans="5:31" ht="12" customHeight="1" thickBot="1" x14ac:dyDescent="0.25">
      <c r="E216" s="201"/>
      <c r="S216" s="248"/>
      <c r="T216" s="249"/>
      <c r="U216" s="249"/>
      <c r="V216" s="180"/>
      <c r="W216" s="180"/>
      <c r="X216" s="180"/>
      <c r="Y216" s="180"/>
      <c r="Z216" s="180"/>
      <c r="AA216" s="180"/>
      <c r="AB216" s="180"/>
      <c r="AC216" s="180"/>
      <c r="AD216" s="180"/>
      <c r="AE216" s="180"/>
    </row>
    <row r="217" spans="5:31" ht="12" customHeight="1" thickBot="1" x14ac:dyDescent="0.25">
      <c r="E217" s="201"/>
      <c r="S217" s="250"/>
      <c r="T217" s="251"/>
      <c r="U217" s="251"/>
      <c r="V217" s="180"/>
      <c r="W217" s="180"/>
      <c r="X217" s="180"/>
      <c r="Y217" s="180"/>
      <c r="Z217" s="180"/>
      <c r="AA217" s="180"/>
      <c r="AB217" s="180"/>
      <c r="AC217" s="180"/>
      <c r="AD217" s="180"/>
      <c r="AE217" s="180"/>
    </row>
    <row r="218" spans="5:31" ht="12" customHeight="1" thickBot="1" x14ac:dyDescent="0.25">
      <c r="E218" s="201"/>
      <c r="S218" s="248"/>
      <c r="T218" s="249"/>
      <c r="U218" s="251"/>
      <c r="V218" s="180"/>
      <c r="W218" s="180"/>
      <c r="X218" s="180"/>
      <c r="Y218" s="180"/>
      <c r="Z218" s="180"/>
      <c r="AA218" s="180"/>
      <c r="AB218" s="180"/>
      <c r="AC218" s="180"/>
      <c r="AD218" s="180"/>
      <c r="AE218" s="180"/>
    </row>
    <row r="219" spans="5:31" ht="12" customHeight="1" thickBot="1" x14ac:dyDescent="0.25">
      <c r="E219" s="201"/>
      <c r="S219" s="250"/>
      <c r="T219" s="251"/>
      <c r="U219" s="251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</row>
    <row r="220" spans="5:31" ht="12" customHeight="1" thickBot="1" x14ac:dyDescent="0.25">
      <c r="E220" s="201"/>
      <c r="S220" s="248"/>
      <c r="T220" s="249"/>
      <c r="U220" s="249"/>
      <c r="W220" s="180"/>
    </row>
    <row r="221" spans="5:31" ht="12" customHeight="1" thickBot="1" x14ac:dyDescent="0.25">
      <c r="E221" s="201"/>
      <c r="S221" s="248"/>
      <c r="T221" s="249"/>
      <c r="U221" s="249"/>
      <c r="W221" s="180"/>
    </row>
    <row r="222" spans="5:31" ht="12" customHeight="1" thickBot="1" x14ac:dyDescent="0.25">
      <c r="E222" s="201"/>
      <c r="S222" s="248"/>
      <c r="T222" s="249"/>
      <c r="U222" s="249"/>
      <c r="W222" s="180"/>
    </row>
    <row r="223" spans="5:31" ht="12" customHeight="1" thickBot="1" x14ac:dyDescent="0.25">
      <c r="E223" s="201"/>
      <c r="S223" s="248"/>
      <c r="T223" s="249"/>
      <c r="U223" s="249"/>
      <c r="W223" s="180"/>
    </row>
    <row r="224" spans="5:31" ht="12" customHeight="1" thickBot="1" x14ac:dyDescent="0.25">
      <c r="E224" s="201"/>
      <c r="S224" s="248"/>
      <c r="T224" s="249"/>
      <c r="U224" s="249"/>
      <c r="W224" s="180"/>
    </row>
    <row r="225" spans="5:23" ht="12" customHeight="1" thickBot="1" x14ac:dyDescent="0.25">
      <c r="E225" s="201"/>
      <c r="S225" s="248"/>
      <c r="T225" s="249"/>
      <c r="U225" s="249"/>
      <c r="W225" s="180"/>
    </row>
    <row r="226" spans="5:23" ht="13.5" customHeight="1" thickBot="1" x14ac:dyDescent="0.25">
      <c r="E226" s="201"/>
      <c r="S226" s="248"/>
      <c r="T226" s="249"/>
      <c r="U226" s="249"/>
      <c r="W226" s="180"/>
    </row>
    <row r="227" spans="5:23" ht="13.5" customHeight="1" thickBot="1" x14ac:dyDescent="0.25">
      <c r="E227" s="201"/>
      <c r="S227" s="248"/>
      <c r="T227" s="249"/>
      <c r="U227" s="249"/>
      <c r="W227" s="180"/>
    </row>
    <row r="228" spans="5:23" ht="13.5" customHeight="1" thickBot="1" x14ac:dyDescent="0.25">
      <c r="E228" s="201"/>
      <c r="S228" s="248"/>
      <c r="T228" s="249"/>
      <c r="U228" s="249"/>
      <c r="W228" s="180"/>
    </row>
    <row r="229" spans="5:23" ht="13.5" customHeight="1" x14ac:dyDescent="0.2">
      <c r="E229" s="201"/>
    </row>
    <row r="230" spans="5:23" ht="13.5" customHeight="1" x14ac:dyDescent="0.2">
      <c r="E230" s="201"/>
    </row>
    <row r="231" spans="5:23" ht="12" customHeight="1" x14ac:dyDescent="0.2">
      <c r="E231" s="201"/>
    </row>
    <row r="232" spans="5:23" ht="12" customHeight="1" x14ac:dyDescent="0.2">
      <c r="E232" s="201"/>
    </row>
    <row r="233" spans="5:23" ht="12" customHeight="1" x14ac:dyDescent="0.2">
      <c r="E233" s="201"/>
    </row>
    <row r="234" spans="5:23" ht="12" customHeight="1" x14ac:dyDescent="0.2">
      <c r="E234" s="201"/>
    </row>
    <row r="235" spans="5:23" ht="12" customHeight="1" x14ac:dyDescent="0.2">
      <c r="E235" s="201"/>
    </row>
    <row r="236" spans="5:23" ht="12" customHeight="1" x14ac:dyDescent="0.2">
      <c r="E236" s="201"/>
    </row>
    <row r="237" spans="5:23" ht="12" customHeight="1" x14ac:dyDescent="0.2">
      <c r="E237" s="201"/>
    </row>
    <row r="238" spans="5:23" ht="12" customHeight="1" x14ac:dyDescent="0.2">
      <c r="E238" s="201"/>
    </row>
    <row r="239" spans="5:23" ht="12" customHeight="1" x14ac:dyDescent="0.2">
      <c r="E239" s="201"/>
    </row>
    <row r="240" spans="5:23" ht="12" customHeight="1" x14ac:dyDescent="0.2">
      <c r="E240" s="201"/>
    </row>
    <row r="241" spans="5:5" ht="12" customHeight="1" x14ac:dyDescent="0.2">
      <c r="E241" s="201"/>
    </row>
    <row r="242" spans="5:5" ht="12" customHeight="1" x14ac:dyDescent="0.2">
      <c r="E242" s="201"/>
    </row>
    <row r="243" spans="5:5" ht="12" customHeight="1" x14ac:dyDescent="0.2">
      <c r="E243" s="201"/>
    </row>
    <row r="244" spans="5:5" ht="12" customHeight="1" x14ac:dyDescent="0.2">
      <c r="E244" s="201"/>
    </row>
    <row r="245" spans="5:5" ht="12" customHeight="1" x14ac:dyDescent="0.2">
      <c r="E245" s="201"/>
    </row>
    <row r="246" spans="5:5" ht="12" customHeight="1" x14ac:dyDescent="0.2">
      <c r="E246" s="201"/>
    </row>
    <row r="247" spans="5:5" ht="12" customHeight="1" x14ac:dyDescent="0.2">
      <c r="E247" s="201"/>
    </row>
    <row r="248" spans="5:5" ht="12" customHeight="1" x14ac:dyDescent="0.2">
      <c r="E248" s="201"/>
    </row>
    <row r="249" spans="5:5" ht="12" customHeight="1" x14ac:dyDescent="0.2">
      <c r="E249" s="201"/>
    </row>
    <row r="250" spans="5:5" ht="12" customHeight="1" x14ac:dyDescent="0.2">
      <c r="E250" s="201"/>
    </row>
    <row r="251" spans="5:5" ht="12" customHeight="1" x14ac:dyDescent="0.2">
      <c r="E251" s="201"/>
    </row>
    <row r="252" spans="5:5" ht="12" customHeight="1" x14ac:dyDescent="0.2">
      <c r="E252" s="201"/>
    </row>
    <row r="253" spans="5:5" ht="12" customHeight="1" x14ac:dyDescent="0.2">
      <c r="E253" s="201"/>
    </row>
    <row r="254" spans="5:5" ht="12" customHeight="1" x14ac:dyDescent="0.2">
      <c r="E254" s="201"/>
    </row>
    <row r="255" spans="5:5" ht="12" customHeight="1" x14ac:dyDescent="0.2">
      <c r="E255" s="201"/>
    </row>
    <row r="256" spans="5:5" ht="12" customHeight="1" x14ac:dyDescent="0.2">
      <c r="E256" s="201"/>
    </row>
    <row r="257" spans="5:5" ht="12" customHeight="1" x14ac:dyDescent="0.2">
      <c r="E257" s="201"/>
    </row>
    <row r="258" spans="5:5" ht="12" customHeight="1" x14ac:dyDescent="0.2">
      <c r="E258" s="201"/>
    </row>
    <row r="259" spans="5:5" ht="12" customHeight="1" x14ac:dyDescent="0.2">
      <c r="E259" s="201"/>
    </row>
    <row r="260" spans="5:5" ht="12" customHeight="1" x14ac:dyDescent="0.2">
      <c r="E260" s="201"/>
    </row>
    <row r="261" spans="5:5" ht="12" customHeight="1" x14ac:dyDescent="0.2">
      <c r="E261" s="201"/>
    </row>
    <row r="262" spans="5:5" ht="12" customHeight="1" x14ac:dyDescent="0.2">
      <c r="E262" s="201"/>
    </row>
    <row r="263" spans="5:5" ht="12" customHeight="1" x14ac:dyDescent="0.2">
      <c r="E263" s="201"/>
    </row>
    <row r="264" spans="5:5" ht="12" customHeight="1" x14ac:dyDescent="0.2">
      <c r="E264" s="201"/>
    </row>
    <row r="265" spans="5:5" ht="12" customHeight="1" x14ac:dyDescent="0.2">
      <c r="E265" s="201"/>
    </row>
    <row r="266" spans="5:5" ht="12" customHeight="1" x14ac:dyDescent="0.2">
      <c r="E266" s="201"/>
    </row>
    <row r="267" spans="5:5" ht="12" customHeight="1" x14ac:dyDescent="0.2">
      <c r="E267" s="201"/>
    </row>
    <row r="268" spans="5:5" ht="12" customHeight="1" x14ac:dyDescent="0.2">
      <c r="E268" s="201"/>
    </row>
    <row r="269" spans="5:5" ht="12" customHeight="1" x14ac:dyDescent="0.2">
      <c r="E269" s="201"/>
    </row>
    <row r="270" spans="5:5" ht="12" customHeight="1" x14ac:dyDescent="0.2">
      <c r="E270" s="201"/>
    </row>
    <row r="271" spans="5:5" ht="12" customHeight="1" x14ac:dyDescent="0.2">
      <c r="E271" s="201"/>
    </row>
    <row r="272" spans="5:5" ht="12" customHeight="1" x14ac:dyDescent="0.2">
      <c r="E272" s="201"/>
    </row>
    <row r="273" spans="5:5" ht="12" customHeight="1" x14ac:dyDescent="0.2">
      <c r="E273" s="201"/>
    </row>
    <row r="274" spans="5:5" ht="12" customHeight="1" x14ac:dyDescent="0.2">
      <c r="E274" s="201"/>
    </row>
    <row r="275" spans="5:5" ht="12" customHeight="1" x14ac:dyDescent="0.2">
      <c r="E275" s="201"/>
    </row>
    <row r="276" spans="5:5" ht="12" customHeight="1" x14ac:dyDescent="0.2">
      <c r="E276" s="201"/>
    </row>
    <row r="277" spans="5:5" ht="12" customHeight="1" x14ac:dyDescent="0.2">
      <c r="E277" s="201"/>
    </row>
    <row r="278" spans="5:5" ht="12" customHeight="1" x14ac:dyDescent="0.2">
      <c r="E278" s="201"/>
    </row>
    <row r="279" spans="5:5" ht="12" customHeight="1" x14ac:dyDescent="0.2"/>
    <row r="280" spans="5:5" ht="12" customHeight="1" x14ac:dyDescent="0.2"/>
    <row r="281" spans="5:5" ht="12" customHeight="1" x14ac:dyDescent="0.2"/>
    <row r="282" spans="5:5" ht="12" customHeight="1" x14ac:dyDescent="0.2"/>
    <row r="283" spans="5:5" ht="12" customHeight="1" x14ac:dyDescent="0.2"/>
    <row r="284" spans="5:5" ht="12" customHeight="1" x14ac:dyDescent="0.2"/>
    <row r="285" spans="5:5" ht="12" customHeight="1" x14ac:dyDescent="0.2"/>
    <row r="286" spans="5:5" ht="12" customHeight="1" x14ac:dyDescent="0.2"/>
    <row r="287" spans="5:5" ht="12" customHeight="1" x14ac:dyDescent="0.2"/>
    <row r="288" spans="5:5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</sheetData>
  <dataValidations count="5">
    <dataValidation allowBlank="1" showInputMessage="1" showErrorMessage="1" errorTitle="GRANDISIMO ESTUPIDO :" error="AQUI TIENES QUE METER NUMEROS ENTEROS_x000a_" sqref="B5" xr:uid="{00000000-0002-0000-1B00-000000000000}"/>
    <dataValidation type="date" errorStyle="warning" allowBlank="1" showInputMessage="1" showErrorMessage="1" promptTitle="Fecha" prompt="Insertar la fecha a calcular en las depreciaciones." sqref="A4" xr:uid="{00000000-0002-0000-1B00-000001000000}">
      <formula1>16438</formula1>
      <formula2>401769</formula2>
    </dataValidation>
    <dataValidation type="date" allowBlank="1" showInputMessage="1" showErrorMessage="1" errorTitle="NO MAMES PAJARO FRANKY" error="TIENES QUE INTRODUCIR LA FECHA" sqref="E7:E9 E16:E278" xr:uid="{00000000-0002-0000-1B00-000002000000}">
      <formula1>1</formula1>
      <formula2>1132254</formula2>
    </dataValidation>
    <dataValidation allowBlank="1" showInputMessage="1" showErrorMessage="1" errorTitle="GRANDISIMO ESTUPIDO :" error="AQUI TIENES QUE METER NUMEROS ENTEROS_x000a_" promptTitle="Porcentaje.-" prompt="Insertar porcentaje de depreciacion anual." sqref="B38 B30:B32 B21:B24 B44:B51" xr:uid="{00000000-0002-0000-1B00-000003000000}"/>
    <dataValidation type="decimal" allowBlank="1" showInputMessage="1" showErrorMessage="1" sqref="AB193:AE193 T194:AE195" xr:uid="{00000000-0002-0000-1B00-000004000000}">
      <formula1>116</formula1>
      <formula2>150</formula2>
    </dataValidation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14">
    <tabColor theme="5"/>
  </sheetPr>
  <dimension ref="A1:AM135"/>
  <sheetViews>
    <sheetView zoomScale="90" zoomScaleNormal="90" workbookViewId="0">
      <pane xSplit="3" ySplit="7" topLeftCell="F106" activePane="bottomRight" state="frozen"/>
      <selection activeCell="F23" sqref="F23:G23"/>
      <selection pane="topRight" activeCell="F23" sqref="F23:G23"/>
      <selection pane="bottomLeft" activeCell="F23" sqref="F23:G23"/>
      <selection pane="bottomRight" activeCell="D92" sqref="D92:O92"/>
    </sheetView>
  </sheetViews>
  <sheetFormatPr baseColWidth="10" defaultRowHeight="12.75" x14ac:dyDescent="0.2"/>
  <cols>
    <col min="1" max="1" width="1.28515625" style="160" customWidth="1"/>
    <col min="2" max="2" width="12.28515625" style="162" customWidth="1"/>
    <col min="3" max="3" width="22.7109375" style="160" customWidth="1"/>
    <col min="4" max="4" width="15.7109375" style="142" customWidth="1"/>
    <col min="5" max="5" width="14.140625" style="142" customWidth="1"/>
    <col min="6" max="6" width="14.28515625" style="142" customWidth="1"/>
    <col min="7" max="7" width="14.7109375" style="142" customWidth="1"/>
    <col min="8" max="8" width="14" style="142" customWidth="1"/>
    <col min="9" max="9" width="14.5703125" style="142" customWidth="1"/>
    <col min="10" max="10" width="14.140625" style="142" customWidth="1"/>
    <col min="11" max="11" width="13" style="142" bestFit="1" customWidth="1"/>
    <col min="12" max="12" width="14.42578125" style="142" bestFit="1" customWidth="1"/>
    <col min="13" max="13" width="17.7109375" style="142" customWidth="1"/>
    <col min="14" max="14" width="13.85546875" style="142" customWidth="1"/>
    <col min="15" max="15" width="13.5703125" style="142" bestFit="1" customWidth="1"/>
    <col min="16" max="16" width="18" style="141" customWidth="1"/>
    <col min="17" max="17" width="3.42578125" style="160" customWidth="1"/>
    <col min="18" max="18" width="4" style="160" customWidth="1"/>
    <col min="19" max="19" width="11.42578125" style="160"/>
    <col min="20" max="20" width="14" style="160" customWidth="1"/>
    <col min="21" max="256" width="11.42578125" style="160"/>
    <col min="257" max="257" width="1.28515625" style="160" customWidth="1"/>
    <col min="258" max="258" width="12.28515625" style="160" customWidth="1"/>
    <col min="259" max="259" width="51.7109375" style="160" customWidth="1"/>
    <col min="260" max="260" width="15.7109375" style="160" customWidth="1"/>
    <col min="261" max="261" width="14.140625" style="160" customWidth="1"/>
    <col min="262" max="262" width="14.28515625" style="160" customWidth="1"/>
    <col min="263" max="263" width="14.7109375" style="160" customWidth="1"/>
    <col min="264" max="264" width="14" style="160" customWidth="1"/>
    <col min="265" max="265" width="14.5703125" style="160" customWidth="1"/>
    <col min="266" max="266" width="14.140625" style="160" customWidth="1"/>
    <col min="267" max="267" width="13" style="160" bestFit="1" customWidth="1"/>
    <col min="268" max="268" width="14.42578125" style="160" bestFit="1" customWidth="1"/>
    <col min="269" max="269" width="17.7109375" style="160" customWidth="1"/>
    <col min="270" max="270" width="13.85546875" style="160" customWidth="1"/>
    <col min="271" max="271" width="13.5703125" style="160" bestFit="1" customWidth="1"/>
    <col min="272" max="272" width="18" style="160" customWidth="1"/>
    <col min="273" max="273" width="3.42578125" style="160" customWidth="1"/>
    <col min="274" max="274" width="4" style="160" customWidth="1"/>
    <col min="275" max="512" width="11.42578125" style="160"/>
    <col min="513" max="513" width="1.28515625" style="160" customWidth="1"/>
    <col min="514" max="514" width="12.28515625" style="160" customWidth="1"/>
    <col min="515" max="515" width="51.7109375" style="160" customWidth="1"/>
    <col min="516" max="516" width="15.7109375" style="160" customWidth="1"/>
    <col min="517" max="517" width="14.140625" style="160" customWidth="1"/>
    <col min="518" max="518" width="14.28515625" style="160" customWidth="1"/>
    <col min="519" max="519" width="14.7109375" style="160" customWidth="1"/>
    <col min="520" max="520" width="14" style="160" customWidth="1"/>
    <col min="521" max="521" width="14.5703125" style="160" customWidth="1"/>
    <col min="522" max="522" width="14.140625" style="160" customWidth="1"/>
    <col min="523" max="523" width="13" style="160" bestFit="1" customWidth="1"/>
    <col min="524" max="524" width="14.42578125" style="160" bestFit="1" customWidth="1"/>
    <col min="525" max="525" width="17.7109375" style="160" customWidth="1"/>
    <col min="526" max="526" width="13.85546875" style="160" customWidth="1"/>
    <col min="527" max="527" width="13.5703125" style="160" bestFit="1" customWidth="1"/>
    <col min="528" max="528" width="18" style="160" customWidth="1"/>
    <col min="529" max="529" width="3.42578125" style="160" customWidth="1"/>
    <col min="530" max="530" width="4" style="160" customWidth="1"/>
    <col min="531" max="768" width="11.42578125" style="160"/>
    <col min="769" max="769" width="1.28515625" style="160" customWidth="1"/>
    <col min="770" max="770" width="12.28515625" style="160" customWidth="1"/>
    <col min="771" max="771" width="51.7109375" style="160" customWidth="1"/>
    <col min="772" max="772" width="15.7109375" style="160" customWidth="1"/>
    <col min="773" max="773" width="14.140625" style="160" customWidth="1"/>
    <col min="774" max="774" width="14.28515625" style="160" customWidth="1"/>
    <col min="775" max="775" width="14.7109375" style="160" customWidth="1"/>
    <col min="776" max="776" width="14" style="160" customWidth="1"/>
    <col min="777" max="777" width="14.5703125" style="160" customWidth="1"/>
    <col min="778" max="778" width="14.140625" style="160" customWidth="1"/>
    <col min="779" max="779" width="13" style="160" bestFit="1" customWidth="1"/>
    <col min="780" max="780" width="14.42578125" style="160" bestFit="1" customWidth="1"/>
    <col min="781" max="781" width="17.7109375" style="160" customWidth="1"/>
    <col min="782" max="782" width="13.85546875" style="160" customWidth="1"/>
    <col min="783" max="783" width="13.5703125" style="160" bestFit="1" customWidth="1"/>
    <col min="784" max="784" width="18" style="160" customWidth="1"/>
    <col min="785" max="785" width="3.42578125" style="160" customWidth="1"/>
    <col min="786" max="786" width="4" style="160" customWidth="1"/>
    <col min="787" max="1024" width="11.42578125" style="160"/>
    <col min="1025" max="1025" width="1.28515625" style="160" customWidth="1"/>
    <col min="1026" max="1026" width="12.28515625" style="160" customWidth="1"/>
    <col min="1027" max="1027" width="51.7109375" style="160" customWidth="1"/>
    <col min="1028" max="1028" width="15.7109375" style="160" customWidth="1"/>
    <col min="1029" max="1029" width="14.140625" style="160" customWidth="1"/>
    <col min="1030" max="1030" width="14.28515625" style="160" customWidth="1"/>
    <col min="1031" max="1031" width="14.7109375" style="160" customWidth="1"/>
    <col min="1032" max="1032" width="14" style="160" customWidth="1"/>
    <col min="1033" max="1033" width="14.5703125" style="160" customWidth="1"/>
    <col min="1034" max="1034" width="14.140625" style="160" customWidth="1"/>
    <col min="1035" max="1035" width="13" style="160" bestFit="1" customWidth="1"/>
    <col min="1036" max="1036" width="14.42578125" style="160" bestFit="1" customWidth="1"/>
    <col min="1037" max="1037" width="17.7109375" style="160" customWidth="1"/>
    <col min="1038" max="1038" width="13.85546875" style="160" customWidth="1"/>
    <col min="1039" max="1039" width="13.5703125" style="160" bestFit="1" customWidth="1"/>
    <col min="1040" max="1040" width="18" style="160" customWidth="1"/>
    <col min="1041" max="1041" width="3.42578125" style="160" customWidth="1"/>
    <col min="1042" max="1042" width="4" style="160" customWidth="1"/>
    <col min="1043" max="1280" width="11.42578125" style="160"/>
    <col min="1281" max="1281" width="1.28515625" style="160" customWidth="1"/>
    <col min="1282" max="1282" width="12.28515625" style="160" customWidth="1"/>
    <col min="1283" max="1283" width="51.7109375" style="160" customWidth="1"/>
    <col min="1284" max="1284" width="15.7109375" style="160" customWidth="1"/>
    <col min="1285" max="1285" width="14.140625" style="160" customWidth="1"/>
    <col min="1286" max="1286" width="14.28515625" style="160" customWidth="1"/>
    <col min="1287" max="1287" width="14.7109375" style="160" customWidth="1"/>
    <col min="1288" max="1288" width="14" style="160" customWidth="1"/>
    <col min="1289" max="1289" width="14.5703125" style="160" customWidth="1"/>
    <col min="1290" max="1290" width="14.140625" style="160" customWidth="1"/>
    <col min="1291" max="1291" width="13" style="160" bestFit="1" customWidth="1"/>
    <col min="1292" max="1292" width="14.42578125" style="160" bestFit="1" customWidth="1"/>
    <col min="1293" max="1293" width="17.7109375" style="160" customWidth="1"/>
    <col min="1294" max="1294" width="13.85546875" style="160" customWidth="1"/>
    <col min="1295" max="1295" width="13.5703125" style="160" bestFit="1" customWidth="1"/>
    <col min="1296" max="1296" width="18" style="160" customWidth="1"/>
    <col min="1297" max="1297" width="3.42578125" style="160" customWidth="1"/>
    <col min="1298" max="1298" width="4" style="160" customWidth="1"/>
    <col min="1299" max="1536" width="11.42578125" style="160"/>
    <col min="1537" max="1537" width="1.28515625" style="160" customWidth="1"/>
    <col min="1538" max="1538" width="12.28515625" style="160" customWidth="1"/>
    <col min="1539" max="1539" width="51.7109375" style="160" customWidth="1"/>
    <col min="1540" max="1540" width="15.7109375" style="160" customWidth="1"/>
    <col min="1541" max="1541" width="14.140625" style="160" customWidth="1"/>
    <col min="1542" max="1542" width="14.28515625" style="160" customWidth="1"/>
    <col min="1543" max="1543" width="14.7109375" style="160" customWidth="1"/>
    <col min="1544" max="1544" width="14" style="160" customWidth="1"/>
    <col min="1545" max="1545" width="14.5703125" style="160" customWidth="1"/>
    <col min="1546" max="1546" width="14.140625" style="160" customWidth="1"/>
    <col min="1547" max="1547" width="13" style="160" bestFit="1" customWidth="1"/>
    <col min="1548" max="1548" width="14.42578125" style="160" bestFit="1" customWidth="1"/>
    <col min="1549" max="1549" width="17.7109375" style="160" customWidth="1"/>
    <col min="1550" max="1550" width="13.85546875" style="160" customWidth="1"/>
    <col min="1551" max="1551" width="13.5703125" style="160" bestFit="1" customWidth="1"/>
    <col min="1552" max="1552" width="18" style="160" customWidth="1"/>
    <col min="1553" max="1553" width="3.42578125" style="160" customWidth="1"/>
    <col min="1554" max="1554" width="4" style="160" customWidth="1"/>
    <col min="1555" max="1792" width="11.42578125" style="160"/>
    <col min="1793" max="1793" width="1.28515625" style="160" customWidth="1"/>
    <col min="1794" max="1794" width="12.28515625" style="160" customWidth="1"/>
    <col min="1795" max="1795" width="51.7109375" style="160" customWidth="1"/>
    <col min="1796" max="1796" width="15.7109375" style="160" customWidth="1"/>
    <col min="1797" max="1797" width="14.140625" style="160" customWidth="1"/>
    <col min="1798" max="1798" width="14.28515625" style="160" customWidth="1"/>
    <col min="1799" max="1799" width="14.7109375" style="160" customWidth="1"/>
    <col min="1800" max="1800" width="14" style="160" customWidth="1"/>
    <col min="1801" max="1801" width="14.5703125" style="160" customWidth="1"/>
    <col min="1802" max="1802" width="14.140625" style="160" customWidth="1"/>
    <col min="1803" max="1803" width="13" style="160" bestFit="1" customWidth="1"/>
    <col min="1804" max="1804" width="14.42578125" style="160" bestFit="1" customWidth="1"/>
    <col min="1805" max="1805" width="17.7109375" style="160" customWidth="1"/>
    <col min="1806" max="1806" width="13.85546875" style="160" customWidth="1"/>
    <col min="1807" max="1807" width="13.5703125" style="160" bestFit="1" customWidth="1"/>
    <col min="1808" max="1808" width="18" style="160" customWidth="1"/>
    <col min="1809" max="1809" width="3.42578125" style="160" customWidth="1"/>
    <col min="1810" max="1810" width="4" style="160" customWidth="1"/>
    <col min="1811" max="2048" width="11.42578125" style="160"/>
    <col min="2049" max="2049" width="1.28515625" style="160" customWidth="1"/>
    <col min="2050" max="2050" width="12.28515625" style="160" customWidth="1"/>
    <col min="2051" max="2051" width="51.7109375" style="160" customWidth="1"/>
    <col min="2052" max="2052" width="15.7109375" style="160" customWidth="1"/>
    <col min="2053" max="2053" width="14.140625" style="160" customWidth="1"/>
    <col min="2054" max="2054" width="14.28515625" style="160" customWidth="1"/>
    <col min="2055" max="2055" width="14.7109375" style="160" customWidth="1"/>
    <col min="2056" max="2056" width="14" style="160" customWidth="1"/>
    <col min="2057" max="2057" width="14.5703125" style="160" customWidth="1"/>
    <col min="2058" max="2058" width="14.140625" style="160" customWidth="1"/>
    <col min="2059" max="2059" width="13" style="160" bestFit="1" customWidth="1"/>
    <col min="2060" max="2060" width="14.42578125" style="160" bestFit="1" customWidth="1"/>
    <col min="2061" max="2061" width="17.7109375" style="160" customWidth="1"/>
    <col min="2062" max="2062" width="13.85546875" style="160" customWidth="1"/>
    <col min="2063" max="2063" width="13.5703125" style="160" bestFit="1" customWidth="1"/>
    <col min="2064" max="2064" width="18" style="160" customWidth="1"/>
    <col min="2065" max="2065" width="3.42578125" style="160" customWidth="1"/>
    <col min="2066" max="2066" width="4" style="160" customWidth="1"/>
    <col min="2067" max="2304" width="11.42578125" style="160"/>
    <col min="2305" max="2305" width="1.28515625" style="160" customWidth="1"/>
    <col min="2306" max="2306" width="12.28515625" style="160" customWidth="1"/>
    <col min="2307" max="2307" width="51.7109375" style="160" customWidth="1"/>
    <col min="2308" max="2308" width="15.7109375" style="160" customWidth="1"/>
    <col min="2309" max="2309" width="14.140625" style="160" customWidth="1"/>
    <col min="2310" max="2310" width="14.28515625" style="160" customWidth="1"/>
    <col min="2311" max="2311" width="14.7109375" style="160" customWidth="1"/>
    <col min="2312" max="2312" width="14" style="160" customWidth="1"/>
    <col min="2313" max="2313" width="14.5703125" style="160" customWidth="1"/>
    <col min="2314" max="2314" width="14.140625" style="160" customWidth="1"/>
    <col min="2315" max="2315" width="13" style="160" bestFit="1" customWidth="1"/>
    <col min="2316" max="2316" width="14.42578125" style="160" bestFit="1" customWidth="1"/>
    <col min="2317" max="2317" width="17.7109375" style="160" customWidth="1"/>
    <col min="2318" max="2318" width="13.85546875" style="160" customWidth="1"/>
    <col min="2319" max="2319" width="13.5703125" style="160" bestFit="1" customWidth="1"/>
    <col min="2320" max="2320" width="18" style="160" customWidth="1"/>
    <col min="2321" max="2321" width="3.42578125" style="160" customWidth="1"/>
    <col min="2322" max="2322" width="4" style="160" customWidth="1"/>
    <col min="2323" max="2560" width="11.42578125" style="160"/>
    <col min="2561" max="2561" width="1.28515625" style="160" customWidth="1"/>
    <col min="2562" max="2562" width="12.28515625" style="160" customWidth="1"/>
    <col min="2563" max="2563" width="51.7109375" style="160" customWidth="1"/>
    <col min="2564" max="2564" width="15.7109375" style="160" customWidth="1"/>
    <col min="2565" max="2565" width="14.140625" style="160" customWidth="1"/>
    <col min="2566" max="2566" width="14.28515625" style="160" customWidth="1"/>
    <col min="2567" max="2567" width="14.7109375" style="160" customWidth="1"/>
    <col min="2568" max="2568" width="14" style="160" customWidth="1"/>
    <col min="2569" max="2569" width="14.5703125" style="160" customWidth="1"/>
    <col min="2570" max="2570" width="14.140625" style="160" customWidth="1"/>
    <col min="2571" max="2571" width="13" style="160" bestFit="1" customWidth="1"/>
    <col min="2572" max="2572" width="14.42578125" style="160" bestFit="1" customWidth="1"/>
    <col min="2573" max="2573" width="17.7109375" style="160" customWidth="1"/>
    <col min="2574" max="2574" width="13.85546875" style="160" customWidth="1"/>
    <col min="2575" max="2575" width="13.5703125" style="160" bestFit="1" customWidth="1"/>
    <col min="2576" max="2576" width="18" style="160" customWidth="1"/>
    <col min="2577" max="2577" width="3.42578125" style="160" customWidth="1"/>
    <col min="2578" max="2578" width="4" style="160" customWidth="1"/>
    <col min="2579" max="2816" width="11.42578125" style="160"/>
    <col min="2817" max="2817" width="1.28515625" style="160" customWidth="1"/>
    <col min="2818" max="2818" width="12.28515625" style="160" customWidth="1"/>
    <col min="2819" max="2819" width="51.7109375" style="160" customWidth="1"/>
    <col min="2820" max="2820" width="15.7109375" style="160" customWidth="1"/>
    <col min="2821" max="2821" width="14.140625" style="160" customWidth="1"/>
    <col min="2822" max="2822" width="14.28515625" style="160" customWidth="1"/>
    <col min="2823" max="2823" width="14.7109375" style="160" customWidth="1"/>
    <col min="2824" max="2824" width="14" style="160" customWidth="1"/>
    <col min="2825" max="2825" width="14.5703125" style="160" customWidth="1"/>
    <col min="2826" max="2826" width="14.140625" style="160" customWidth="1"/>
    <col min="2827" max="2827" width="13" style="160" bestFit="1" customWidth="1"/>
    <col min="2828" max="2828" width="14.42578125" style="160" bestFit="1" customWidth="1"/>
    <col min="2829" max="2829" width="17.7109375" style="160" customWidth="1"/>
    <col min="2830" max="2830" width="13.85546875" style="160" customWidth="1"/>
    <col min="2831" max="2831" width="13.5703125" style="160" bestFit="1" customWidth="1"/>
    <col min="2832" max="2832" width="18" style="160" customWidth="1"/>
    <col min="2833" max="2833" width="3.42578125" style="160" customWidth="1"/>
    <col min="2834" max="2834" width="4" style="160" customWidth="1"/>
    <col min="2835" max="3072" width="11.42578125" style="160"/>
    <col min="3073" max="3073" width="1.28515625" style="160" customWidth="1"/>
    <col min="3074" max="3074" width="12.28515625" style="160" customWidth="1"/>
    <col min="3075" max="3075" width="51.7109375" style="160" customWidth="1"/>
    <col min="3076" max="3076" width="15.7109375" style="160" customWidth="1"/>
    <col min="3077" max="3077" width="14.140625" style="160" customWidth="1"/>
    <col min="3078" max="3078" width="14.28515625" style="160" customWidth="1"/>
    <col min="3079" max="3079" width="14.7109375" style="160" customWidth="1"/>
    <col min="3080" max="3080" width="14" style="160" customWidth="1"/>
    <col min="3081" max="3081" width="14.5703125" style="160" customWidth="1"/>
    <col min="3082" max="3082" width="14.140625" style="160" customWidth="1"/>
    <col min="3083" max="3083" width="13" style="160" bestFit="1" customWidth="1"/>
    <col min="3084" max="3084" width="14.42578125" style="160" bestFit="1" customWidth="1"/>
    <col min="3085" max="3085" width="17.7109375" style="160" customWidth="1"/>
    <col min="3086" max="3086" width="13.85546875" style="160" customWidth="1"/>
    <col min="3087" max="3087" width="13.5703125" style="160" bestFit="1" customWidth="1"/>
    <col min="3088" max="3088" width="18" style="160" customWidth="1"/>
    <col min="3089" max="3089" width="3.42578125" style="160" customWidth="1"/>
    <col min="3090" max="3090" width="4" style="160" customWidth="1"/>
    <col min="3091" max="3328" width="11.42578125" style="160"/>
    <col min="3329" max="3329" width="1.28515625" style="160" customWidth="1"/>
    <col min="3330" max="3330" width="12.28515625" style="160" customWidth="1"/>
    <col min="3331" max="3331" width="51.7109375" style="160" customWidth="1"/>
    <col min="3332" max="3332" width="15.7109375" style="160" customWidth="1"/>
    <col min="3333" max="3333" width="14.140625" style="160" customWidth="1"/>
    <col min="3334" max="3334" width="14.28515625" style="160" customWidth="1"/>
    <col min="3335" max="3335" width="14.7109375" style="160" customWidth="1"/>
    <col min="3336" max="3336" width="14" style="160" customWidth="1"/>
    <col min="3337" max="3337" width="14.5703125" style="160" customWidth="1"/>
    <col min="3338" max="3338" width="14.140625" style="160" customWidth="1"/>
    <col min="3339" max="3339" width="13" style="160" bestFit="1" customWidth="1"/>
    <col min="3340" max="3340" width="14.42578125" style="160" bestFit="1" customWidth="1"/>
    <col min="3341" max="3341" width="17.7109375" style="160" customWidth="1"/>
    <col min="3342" max="3342" width="13.85546875" style="160" customWidth="1"/>
    <col min="3343" max="3343" width="13.5703125" style="160" bestFit="1" customWidth="1"/>
    <col min="3344" max="3344" width="18" style="160" customWidth="1"/>
    <col min="3345" max="3345" width="3.42578125" style="160" customWidth="1"/>
    <col min="3346" max="3346" width="4" style="160" customWidth="1"/>
    <col min="3347" max="3584" width="11.42578125" style="160"/>
    <col min="3585" max="3585" width="1.28515625" style="160" customWidth="1"/>
    <col min="3586" max="3586" width="12.28515625" style="160" customWidth="1"/>
    <col min="3587" max="3587" width="51.7109375" style="160" customWidth="1"/>
    <col min="3588" max="3588" width="15.7109375" style="160" customWidth="1"/>
    <col min="3589" max="3589" width="14.140625" style="160" customWidth="1"/>
    <col min="3590" max="3590" width="14.28515625" style="160" customWidth="1"/>
    <col min="3591" max="3591" width="14.7109375" style="160" customWidth="1"/>
    <col min="3592" max="3592" width="14" style="160" customWidth="1"/>
    <col min="3593" max="3593" width="14.5703125" style="160" customWidth="1"/>
    <col min="3594" max="3594" width="14.140625" style="160" customWidth="1"/>
    <col min="3595" max="3595" width="13" style="160" bestFit="1" customWidth="1"/>
    <col min="3596" max="3596" width="14.42578125" style="160" bestFit="1" customWidth="1"/>
    <col min="3597" max="3597" width="17.7109375" style="160" customWidth="1"/>
    <col min="3598" max="3598" width="13.85546875" style="160" customWidth="1"/>
    <col min="3599" max="3599" width="13.5703125" style="160" bestFit="1" customWidth="1"/>
    <col min="3600" max="3600" width="18" style="160" customWidth="1"/>
    <col min="3601" max="3601" width="3.42578125" style="160" customWidth="1"/>
    <col min="3602" max="3602" width="4" style="160" customWidth="1"/>
    <col min="3603" max="3840" width="11.42578125" style="160"/>
    <col min="3841" max="3841" width="1.28515625" style="160" customWidth="1"/>
    <col min="3842" max="3842" width="12.28515625" style="160" customWidth="1"/>
    <col min="3843" max="3843" width="51.7109375" style="160" customWidth="1"/>
    <col min="3844" max="3844" width="15.7109375" style="160" customWidth="1"/>
    <col min="3845" max="3845" width="14.140625" style="160" customWidth="1"/>
    <col min="3846" max="3846" width="14.28515625" style="160" customWidth="1"/>
    <col min="3847" max="3847" width="14.7109375" style="160" customWidth="1"/>
    <col min="3848" max="3848" width="14" style="160" customWidth="1"/>
    <col min="3849" max="3849" width="14.5703125" style="160" customWidth="1"/>
    <col min="3850" max="3850" width="14.140625" style="160" customWidth="1"/>
    <col min="3851" max="3851" width="13" style="160" bestFit="1" customWidth="1"/>
    <col min="3852" max="3852" width="14.42578125" style="160" bestFit="1" customWidth="1"/>
    <col min="3853" max="3853" width="17.7109375" style="160" customWidth="1"/>
    <col min="3854" max="3854" width="13.85546875" style="160" customWidth="1"/>
    <col min="3855" max="3855" width="13.5703125" style="160" bestFit="1" customWidth="1"/>
    <col min="3856" max="3856" width="18" style="160" customWidth="1"/>
    <col min="3857" max="3857" width="3.42578125" style="160" customWidth="1"/>
    <col min="3858" max="3858" width="4" style="160" customWidth="1"/>
    <col min="3859" max="4096" width="11.42578125" style="160"/>
    <col min="4097" max="4097" width="1.28515625" style="160" customWidth="1"/>
    <col min="4098" max="4098" width="12.28515625" style="160" customWidth="1"/>
    <col min="4099" max="4099" width="51.7109375" style="160" customWidth="1"/>
    <col min="4100" max="4100" width="15.7109375" style="160" customWidth="1"/>
    <col min="4101" max="4101" width="14.140625" style="160" customWidth="1"/>
    <col min="4102" max="4102" width="14.28515625" style="160" customWidth="1"/>
    <col min="4103" max="4103" width="14.7109375" style="160" customWidth="1"/>
    <col min="4104" max="4104" width="14" style="160" customWidth="1"/>
    <col min="4105" max="4105" width="14.5703125" style="160" customWidth="1"/>
    <col min="4106" max="4106" width="14.140625" style="160" customWidth="1"/>
    <col min="4107" max="4107" width="13" style="160" bestFit="1" customWidth="1"/>
    <col min="4108" max="4108" width="14.42578125" style="160" bestFit="1" customWidth="1"/>
    <col min="4109" max="4109" width="17.7109375" style="160" customWidth="1"/>
    <col min="4110" max="4110" width="13.85546875" style="160" customWidth="1"/>
    <col min="4111" max="4111" width="13.5703125" style="160" bestFit="1" customWidth="1"/>
    <col min="4112" max="4112" width="18" style="160" customWidth="1"/>
    <col min="4113" max="4113" width="3.42578125" style="160" customWidth="1"/>
    <col min="4114" max="4114" width="4" style="160" customWidth="1"/>
    <col min="4115" max="4352" width="11.42578125" style="160"/>
    <col min="4353" max="4353" width="1.28515625" style="160" customWidth="1"/>
    <col min="4354" max="4354" width="12.28515625" style="160" customWidth="1"/>
    <col min="4355" max="4355" width="51.7109375" style="160" customWidth="1"/>
    <col min="4356" max="4356" width="15.7109375" style="160" customWidth="1"/>
    <col min="4357" max="4357" width="14.140625" style="160" customWidth="1"/>
    <col min="4358" max="4358" width="14.28515625" style="160" customWidth="1"/>
    <col min="4359" max="4359" width="14.7109375" style="160" customWidth="1"/>
    <col min="4360" max="4360" width="14" style="160" customWidth="1"/>
    <col min="4361" max="4361" width="14.5703125" style="160" customWidth="1"/>
    <col min="4362" max="4362" width="14.140625" style="160" customWidth="1"/>
    <col min="4363" max="4363" width="13" style="160" bestFit="1" customWidth="1"/>
    <col min="4364" max="4364" width="14.42578125" style="160" bestFit="1" customWidth="1"/>
    <col min="4365" max="4365" width="17.7109375" style="160" customWidth="1"/>
    <col min="4366" max="4366" width="13.85546875" style="160" customWidth="1"/>
    <col min="4367" max="4367" width="13.5703125" style="160" bestFit="1" customWidth="1"/>
    <col min="4368" max="4368" width="18" style="160" customWidth="1"/>
    <col min="4369" max="4369" width="3.42578125" style="160" customWidth="1"/>
    <col min="4370" max="4370" width="4" style="160" customWidth="1"/>
    <col min="4371" max="4608" width="11.42578125" style="160"/>
    <col min="4609" max="4609" width="1.28515625" style="160" customWidth="1"/>
    <col min="4610" max="4610" width="12.28515625" style="160" customWidth="1"/>
    <col min="4611" max="4611" width="51.7109375" style="160" customWidth="1"/>
    <col min="4612" max="4612" width="15.7109375" style="160" customWidth="1"/>
    <col min="4613" max="4613" width="14.140625" style="160" customWidth="1"/>
    <col min="4614" max="4614" width="14.28515625" style="160" customWidth="1"/>
    <col min="4615" max="4615" width="14.7109375" style="160" customWidth="1"/>
    <col min="4616" max="4616" width="14" style="160" customWidth="1"/>
    <col min="4617" max="4617" width="14.5703125" style="160" customWidth="1"/>
    <col min="4618" max="4618" width="14.140625" style="160" customWidth="1"/>
    <col min="4619" max="4619" width="13" style="160" bestFit="1" customWidth="1"/>
    <col min="4620" max="4620" width="14.42578125" style="160" bestFit="1" customWidth="1"/>
    <col min="4621" max="4621" width="17.7109375" style="160" customWidth="1"/>
    <col min="4622" max="4622" width="13.85546875" style="160" customWidth="1"/>
    <col min="4623" max="4623" width="13.5703125" style="160" bestFit="1" customWidth="1"/>
    <col min="4624" max="4624" width="18" style="160" customWidth="1"/>
    <col min="4625" max="4625" width="3.42578125" style="160" customWidth="1"/>
    <col min="4626" max="4626" width="4" style="160" customWidth="1"/>
    <col min="4627" max="4864" width="11.42578125" style="160"/>
    <col min="4865" max="4865" width="1.28515625" style="160" customWidth="1"/>
    <col min="4866" max="4866" width="12.28515625" style="160" customWidth="1"/>
    <col min="4867" max="4867" width="51.7109375" style="160" customWidth="1"/>
    <col min="4868" max="4868" width="15.7109375" style="160" customWidth="1"/>
    <col min="4869" max="4869" width="14.140625" style="160" customWidth="1"/>
    <col min="4870" max="4870" width="14.28515625" style="160" customWidth="1"/>
    <col min="4871" max="4871" width="14.7109375" style="160" customWidth="1"/>
    <col min="4872" max="4872" width="14" style="160" customWidth="1"/>
    <col min="4873" max="4873" width="14.5703125" style="160" customWidth="1"/>
    <col min="4874" max="4874" width="14.140625" style="160" customWidth="1"/>
    <col min="4875" max="4875" width="13" style="160" bestFit="1" customWidth="1"/>
    <col min="4876" max="4876" width="14.42578125" style="160" bestFit="1" customWidth="1"/>
    <col min="4877" max="4877" width="17.7109375" style="160" customWidth="1"/>
    <col min="4878" max="4878" width="13.85546875" style="160" customWidth="1"/>
    <col min="4879" max="4879" width="13.5703125" style="160" bestFit="1" customWidth="1"/>
    <col min="4880" max="4880" width="18" style="160" customWidth="1"/>
    <col min="4881" max="4881" width="3.42578125" style="160" customWidth="1"/>
    <col min="4882" max="4882" width="4" style="160" customWidth="1"/>
    <col min="4883" max="5120" width="11.42578125" style="160"/>
    <col min="5121" max="5121" width="1.28515625" style="160" customWidth="1"/>
    <col min="5122" max="5122" width="12.28515625" style="160" customWidth="1"/>
    <col min="5123" max="5123" width="51.7109375" style="160" customWidth="1"/>
    <col min="5124" max="5124" width="15.7109375" style="160" customWidth="1"/>
    <col min="5125" max="5125" width="14.140625" style="160" customWidth="1"/>
    <col min="5126" max="5126" width="14.28515625" style="160" customWidth="1"/>
    <col min="5127" max="5127" width="14.7109375" style="160" customWidth="1"/>
    <col min="5128" max="5128" width="14" style="160" customWidth="1"/>
    <col min="5129" max="5129" width="14.5703125" style="160" customWidth="1"/>
    <col min="5130" max="5130" width="14.140625" style="160" customWidth="1"/>
    <col min="5131" max="5131" width="13" style="160" bestFit="1" customWidth="1"/>
    <col min="5132" max="5132" width="14.42578125" style="160" bestFit="1" customWidth="1"/>
    <col min="5133" max="5133" width="17.7109375" style="160" customWidth="1"/>
    <col min="5134" max="5134" width="13.85546875" style="160" customWidth="1"/>
    <col min="5135" max="5135" width="13.5703125" style="160" bestFit="1" customWidth="1"/>
    <col min="5136" max="5136" width="18" style="160" customWidth="1"/>
    <col min="5137" max="5137" width="3.42578125" style="160" customWidth="1"/>
    <col min="5138" max="5138" width="4" style="160" customWidth="1"/>
    <col min="5139" max="5376" width="11.42578125" style="160"/>
    <col min="5377" max="5377" width="1.28515625" style="160" customWidth="1"/>
    <col min="5378" max="5378" width="12.28515625" style="160" customWidth="1"/>
    <col min="5379" max="5379" width="51.7109375" style="160" customWidth="1"/>
    <col min="5380" max="5380" width="15.7109375" style="160" customWidth="1"/>
    <col min="5381" max="5381" width="14.140625" style="160" customWidth="1"/>
    <col min="5382" max="5382" width="14.28515625" style="160" customWidth="1"/>
    <col min="5383" max="5383" width="14.7109375" style="160" customWidth="1"/>
    <col min="5384" max="5384" width="14" style="160" customWidth="1"/>
    <col min="5385" max="5385" width="14.5703125" style="160" customWidth="1"/>
    <col min="5386" max="5386" width="14.140625" style="160" customWidth="1"/>
    <col min="5387" max="5387" width="13" style="160" bestFit="1" customWidth="1"/>
    <col min="5388" max="5388" width="14.42578125" style="160" bestFit="1" customWidth="1"/>
    <col min="5389" max="5389" width="17.7109375" style="160" customWidth="1"/>
    <col min="5390" max="5390" width="13.85546875" style="160" customWidth="1"/>
    <col min="5391" max="5391" width="13.5703125" style="160" bestFit="1" customWidth="1"/>
    <col min="5392" max="5392" width="18" style="160" customWidth="1"/>
    <col min="5393" max="5393" width="3.42578125" style="160" customWidth="1"/>
    <col min="5394" max="5394" width="4" style="160" customWidth="1"/>
    <col min="5395" max="5632" width="11.42578125" style="160"/>
    <col min="5633" max="5633" width="1.28515625" style="160" customWidth="1"/>
    <col min="5634" max="5634" width="12.28515625" style="160" customWidth="1"/>
    <col min="5635" max="5635" width="51.7109375" style="160" customWidth="1"/>
    <col min="5636" max="5636" width="15.7109375" style="160" customWidth="1"/>
    <col min="5637" max="5637" width="14.140625" style="160" customWidth="1"/>
    <col min="5638" max="5638" width="14.28515625" style="160" customWidth="1"/>
    <col min="5639" max="5639" width="14.7109375" style="160" customWidth="1"/>
    <col min="5640" max="5640" width="14" style="160" customWidth="1"/>
    <col min="5641" max="5641" width="14.5703125" style="160" customWidth="1"/>
    <col min="5642" max="5642" width="14.140625" style="160" customWidth="1"/>
    <col min="5643" max="5643" width="13" style="160" bestFit="1" customWidth="1"/>
    <col min="5644" max="5644" width="14.42578125" style="160" bestFit="1" customWidth="1"/>
    <col min="5645" max="5645" width="17.7109375" style="160" customWidth="1"/>
    <col min="5646" max="5646" width="13.85546875" style="160" customWidth="1"/>
    <col min="5647" max="5647" width="13.5703125" style="160" bestFit="1" customWidth="1"/>
    <col min="5648" max="5648" width="18" style="160" customWidth="1"/>
    <col min="5649" max="5649" width="3.42578125" style="160" customWidth="1"/>
    <col min="5650" max="5650" width="4" style="160" customWidth="1"/>
    <col min="5651" max="5888" width="11.42578125" style="160"/>
    <col min="5889" max="5889" width="1.28515625" style="160" customWidth="1"/>
    <col min="5890" max="5890" width="12.28515625" style="160" customWidth="1"/>
    <col min="5891" max="5891" width="51.7109375" style="160" customWidth="1"/>
    <col min="5892" max="5892" width="15.7109375" style="160" customWidth="1"/>
    <col min="5893" max="5893" width="14.140625" style="160" customWidth="1"/>
    <col min="5894" max="5894" width="14.28515625" style="160" customWidth="1"/>
    <col min="5895" max="5895" width="14.7109375" style="160" customWidth="1"/>
    <col min="5896" max="5896" width="14" style="160" customWidth="1"/>
    <col min="5897" max="5897" width="14.5703125" style="160" customWidth="1"/>
    <col min="5898" max="5898" width="14.140625" style="160" customWidth="1"/>
    <col min="5899" max="5899" width="13" style="160" bestFit="1" customWidth="1"/>
    <col min="5900" max="5900" width="14.42578125" style="160" bestFit="1" customWidth="1"/>
    <col min="5901" max="5901" width="17.7109375" style="160" customWidth="1"/>
    <col min="5902" max="5902" width="13.85546875" style="160" customWidth="1"/>
    <col min="5903" max="5903" width="13.5703125" style="160" bestFit="1" customWidth="1"/>
    <col min="5904" max="5904" width="18" style="160" customWidth="1"/>
    <col min="5905" max="5905" width="3.42578125" style="160" customWidth="1"/>
    <col min="5906" max="5906" width="4" style="160" customWidth="1"/>
    <col min="5907" max="6144" width="11.42578125" style="160"/>
    <col min="6145" max="6145" width="1.28515625" style="160" customWidth="1"/>
    <col min="6146" max="6146" width="12.28515625" style="160" customWidth="1"/>
    <col min="6147" max="6147" width="51.7109375" style="160" customWidth="1"/>
    <col min="6148" max="6148" width="15.7109375" style="160" customWidth="1"/>
    <col min="6149" max="6149" width="14.140625" style="160" customWidth="1"/>
    <col min="6150" max="6150" width="14.28515625" style="160" customWidth="1"/>
    <col min="6151" max="6151" width="14.7109375" style="160" customWidth="1"/>
    <col min="6152" max="6152" width="14" style="160" customWidth="1"/>
    <col min="6153" max="6153" width="14.5703125" style="160" customWidth="1"/>
    <col min="6154" max="6154" width="14.140625" style="160" customWidth="1"/>
    <col min="6155" max="6155" width="13" style="160" bestFit="1" customWidth="1"/>
    <col min="6156" max="6156" width="14.42578125" style="160" bestFit="1" customWidth="1"/>
    <col min="6157" max="6157" width="17.7109375" style="160" customWidth="1"/>
    <col min="6158" max="6158" width="13.85546875" style="160" customWidth="1"/>
    <col min="6159" max="6159" width="13.5703125" style="160" bestFit="1" customWidth="1"/>
    <col min="6160" max="6160" width="18" style="160" customWidth="1"/>
    <col min="6161" max="6161" width="3.42578125" style="160" customWidth="1"/>
    <col min="6162" max="6162" width="4" style="160" customWidth="1"/>
    <col min="6163" max="6400" width="11.42578125" style="160"/>
    <col min="6401" max="6401" width="1.28515625" style="160" customWidth="1"/>
    <col min="6402" max="6402" width="12.28515625" style="160" customWidth="1"/>
    <col min="6403" max="6403" width="51.7109375" style="160" customWidth="1"/>
    <col min="6404" max="6404" width="15.7109375" style="160" customWidth="1"/>
    <col min="6405" max="6405" width="14.140625" style="160" customWidth="1"/>
    <col min="6406" max="6406" width="14.28515625" style="160" customWidth="1"/>
    <col min="6407" max="6407" width="14.7109375" style="160" customWidth="1"/>
    <col min="6408" max="6408" width="14" style="160" customWidth="1"/>
    <col min="6409" max="6409" width="14.5703125" style="160" customWidth="1"/>
    <col min="6410" max="6410" width="14.140625" style="160" customWidth="1"/>
    <col min="6411" max="6411" width="13" style="160" bestFit="1" customWidth="1"/>
    <col min="6412" max="6412" width="14.42578125" style="160" bestFit="1" customWidth="1"/>
    <col min="6413" max="6413" width="17.7109375" style="160" customWidth="1"/>
    <col min="6414" max="6414" width="13.85546875" style="160" customWidth="1"/>
    <col min="6415" max="6415" width="13.5703125" style="160" bestFit="1" customWidth="1"/>
    <col min="6416" max="6416" width="18" style="160" customWidth="1"/>
    <col min="6417" max="6417" width="3.42578125" style="160" customWidth="1"/>
    <col min="6418" max="6418" width="4" style="160" customWidth="1"/>
    <col min="6419" max="6656" width="11.42578125" style="160"/>
    <col min="6657" max="6657" width="1.28515625" style="160" customWidth="1"/>
    <col min="6658" max="6658" width="12.28515625" style="160" customWidth="1"/>
    <col min="6659" max="6659" width="51.7109375" style="160" customWidth="1"/>
    <col min="6660" max="6660" width="15.7109375" style="160" customWidth="1"/>
    <col min="6661" max="6661" width="14.140625" style="160" customWidth="1"/>
    <col min="6662" max="6662" width="14.28515625" style="160" customWidth="1"/>
    <col min="6663" max="6663" width="14.7109375" style="160" customWidth="1"/>
    <col min="6664" max="6664" width="14" style="160" customWidth="1"/>
    <col min="6665" max="6665" width="14.5703125" style="160" customWidth="1"/>
    <col min="6666" max="6666" width="14.140625" style="160" customWidth="1"/>
    <col min="6667" max="6667" width="13" style="160" bestFit="1" customWidth="1"/>
    <col min="6668" max="6668" width="14.42578125" style="160" bestFit="1" customWidth="1"/>
    <col min="6669" max="6669" width="17.7109375" style="160" customWidth="1"/>
    <col min="6670" max="6670" width="13.85546875" style="160" customWidth="1"/>
    <col min="6671" max="6671" width="13.5703125" style="160" bestFit="1" customWidth="1"/>
    <col min="6672" max="6672" width="18" style="160" customWidth="1"/>
    <col min="6673" max="6673" width="3.42578125" style="160" customWidth="1"/>
    <col min="6674" max="6674" width="4" style="160" customWidth="1"/>
    <col min="6675" max="6912" width="11.42578125" style="160"/>
    <col min="6913" max="6913" width="1.28515625" style="160" customWidth="1"/>
    <col min="6914" max="6914" width="12.28515625" style="160" customWidth="1"/>
    <col min="6915" max="6915" width="51.7109375" style="160" customWidth="1"/>
    <col min="6916" max="6916" width="15.7109375" style="160" customWidth="1"/>
    <col min="6917" max="6917" width="14.140625" style="160" customWidth="1"/>
    <col min="6918" max="6918" width="14.28515625" style="160" customWidth="1"/>
    <col min="6919" max="6919" width="14.7109375" style="160" customWidth="1"/>
    <col min="6920" max="6920" width="14" style="160" customWidth="1"/>
    <col min="6921" max="6921" width="14.5703125" style="160" customWidth="1"/>
    <col min="6922" max="6922" width="14.140625" style="160" customWidth="1"/>
    <col min="6923" max="6923" width="13" style="160" bestFit="1" customWidth="1"/>
    <col min="6924" max="6924" width="14.42578125" style="160" bestFit="1" customWidth="1"/>
    <col min="6925" max="6925" width="17.7109375" style="160" customWidth="1"/>
    <col min="6926" max="6926" width="13.85546875" style="160" customWidth="1"/>
    <col min="6927" max="6927" width="13.5703125" style="160" bestFit="1" customWidth="1"/>
    <col min="6928" max="6928" width="18" style="160" customWidth="1"/>
    <col min="6929" max="6929" width="3.42578125" style="160" customWidth="1"/>
    <col min="6930" max="6930" width="4" style="160" customWidth="1"/>
    <col min="6931" max="7168" width="11.42578125" style="160"/>
    <col min="7169" max="7169" width="1.28515625" style="160" customWidth="1"/>
    <col min="7170" max="7170" width="12.28515625" style="160" customWidth="1"/>
    <col min="7171" max="7171" width="51.7109375" style="160" customWidth="1"/>
    <col min="7172" max="7172" width="15.7109375" style="160" customWidth="1"/>
    <col min="7173" max="7173" width="14.140625" style="160" customWidth="1"/>
    <col min="7174" max="7174" width="14.28515625" style="160" customWidth="1"/>
    <col min="7175" max="7175" width="14.7109375" style="160" customWidth="1"/>
    <col min="7176" max="7176" width="14" style="160" customWidth="1"/>
    <col min="7177" max="7177" width="14.5703125" style="160" customWidth="1"/>
    <col min="7178" max="7178" width="14.140625" style="160" customWidth="1"/>
    <col min="7179" max="7179" width="13" style="160" bestFit="1" customWidth="1"/>
    <col min="7180" max="7180" width="14.42578125" style="160" bestFit="1" customWidth="1"/>
    <col min="7181" max="7181" width="17.7109375" style="160" customWidth="1"/>
    <col min="7182" max="7182" width="13.85546875" style="160" customWidth="1"/>
    <col min="7183" max="7183" width="13.5703125" style="160" bestFit="1" customWidth="1"/>
    <col min="7184" max="7184" width="18" style="160" customWidth="1"/>
    <col min="7185" max="7185" width="3.42578125" style="160" customWidth="1"/>
    <col min="7186" max="7186" width="4" style="160" customWidth="1"/>
    <col min="7187" max="7424" width="11.42578125" style="160"/>
    <col min="7425" max="7425" width="1.28515625" style="160" customWidth="1"/>
    <col min="7426" max="7426" width="12.28515625" style="160" customWidth="1"/>
    <col min="7427" max="7427" width="51.7109375" style="160" customWidth="1"/>
    <col min="7428" max="7428" width="15.7109375" style="160" customWidth="1"/>
    <col min="7429" max="7429" width="14.140625" style="160" customWidth="1"/>
    <col min="7430" max="7430" width="14.28515625" style="160" customWidth="1"/>
    <col min="7431" max="7431" width="14.7109375" style="160" customWidth="1"/>
    <col min="7432" max="7432" width="14" style="160" customWidth="1"/>
    <col min="7433" max="7433" width="14.5703125" style="160" customWidth="1"/>
    <col min="7434" max="7434" width="14.140625" style="160" customWidth="1"/>
    <col min="7435" max="7435" width="13" style="160" bestFit="1" customWidth="1"/>
    <col min="7436" max="7436" width="14.42578125" style="160" bestFit="1" customWidth="1"/>
    <col min="7437" max="7437" width="17.7109375" style="160" customWidth="1"/>
    <col min="7438" max="7438" width="13.85546875" style="160" customWidth="1"/>
    <col min="7439" max="7439" width="13.5703125" style="160" bestFit="1" customWidth="1"/>
    <col min="7440" max="7440" width="18" style="160" customWidth="1"/>
    <col min="7441" max="7441" width="3.42578125" style="160" customWidth="1"/>
    <col min="7442" max="7442" width="4" style="160" customWidth="1"/>
    <col min="7443" max="7680" width="11.42578125" style="160"/>
    <col min="7681" max="7681" width="1.28515625" style="160" customWidth="1"/>
    <col min="7682" max="7682" width="12.28515625" style="160" customWidth="1"/>
    <col min="7683" max="7683" width="51.7109375" style="160" customWidth="1"/>
    <col min="7684" max="7684" width="15.7109375" style="160" customWidth="1"/>
    <col min="7685" max="7685" width="14.140625" style="160" customWidth="1"/>
    <col min="7686" max="7686" width="14.28515625" style="160" customWidth="1"/>
    <col min="7687" max="7687" width="14.7109375" style="160" customWidth="1"/>
    <col min="7688" max="7688" width="14" style="160" customWidth="1"/>
    <col min="7689" max="7689" width="14.5703125" style="160" customWidth="1"/>
    <col min="7690" max="7690" width="14.140625" style="160" customWidth="1"/>
    <col min="7691" max="7691" width="13" style="160" bestFit="1" customWidth="1"/>
    <col min="7692" max="7692" width="14.42578125" style="160" bestFit="1" customWidth="1"/>
    <col min="7693" max="7693" width="17.7109375" style="160" customWidth="1"/>
    <col min="7694" max="7694" width="13.85546875" style="160" customWidth="1"/>
    <col min="7695" max="7695" width="13.5703125" style="160" bestFit="1" customWidth="1"/>
    <col min="7696" max="7696" width="18" style="160" customWidth="1"/>
    <col min="7697" max="7697" width="3.42578125" style="160" customWidth="1"/>
    <col min="7698" max="7698" width="4" style="160" customWidth="1"/>
    <col min="7699" max="7936" width="11.42578125" style="160"/>
    <col min="7937" max="7937" width="1.28515625" style="160" customWidth="1"/>
    <col min="7938" max="7938" width="12.28515625" style="160" customWidth="1"/>
    <col min="7939" max="7939" width="51.7109375" style="160" customWidth="1"/>
    <col min="7940" max="7940" width="15.7109375" style="160" customWidth="1"/>
    <col min="7941" max="7941" width="14.140625" style="160" customWidth="1"/>
    <col min="7942" max="7942" width="14.28515625" style="160" customWidth="1"/>
    <col min="7943" max="7943" width="14.7109375" style="160" customWidth="1"/>
    <col min="7944" max="7944" width="14" style="160" customWidth="1"/>
    <col min="7945" max="7945" width="14.5703125" style="160" customWidth="1"/>
    <col min="7946" max="7946" width="14.140625" style="160" customWidth="1"/>
    <col min="7947" max="7947" width="13" style="160" bestFit="1" customWidth="1"/>
    <col min="7948" max="7948" width="14.42578125" style="160" bestFit="1" customWidth="1"/>
    <col min="7949" max="7949" width="17.7109375" style="160" customWidth="1"/>
    <col min="7950" max="7950" width="13.85546875" style="160" customWidth="1"/>
    <col min="7951" max="7951" width="13.5703125" style="160" bestFit="1" customWidth="1"/>
    <col min="7952" max="7952" width="18" style="160" customWidth="1"/>
    <col min="7953" max="7953" width="3.42578125" style="160" customWidth="1"/>
    <col min="7954" max="7954" width="4" style="160" customWidth="1"/>
    <col min="7955" max="8192" width="11.42578125" style="160"/>
    <col min="8193" max="8193" width="1.28515625" style="160" customWidth="1"/>
    <col min="8194" max="8194" width="12.28515625" style="160" customWidth="1"/>
    <col min="8195" max="8195" width="51.7109375" style="160" customWidth="1"/>
    <col min="8196" max="8196" width="15.7109375" style="160" customWidth="1"/>
    <col min="8197" max="8197" width="14.140625" style="160" customWidth="1"/>
    <col min="8198" max="8198" width="14.28515625" style="160" customWidth="1"/>
    <col min="8199" max="8199" width="14.7109375" style="160" customWidth="1"/>
    <col min="8200" max="8200" width="14" style="160" customWidth="1"/>
    <col min="8201" max="8201" width="14.5703125" style="160" customWidth="1"/>
    <col min="8202" max="8202" width="14.140625" style="160" customWidth="1"/>
    <col min="8203" max="8203" width="13" style="160" bestFit="1" customWidth="1"/>
    <col min="8204" max="8204" width="14.42578125" style="160" bestFit="1" customWidth="1"/>
    <col min="8205" max="8205" width="17.7109375" style="160" customWidth="1"/>
    <col min="8206" max="8206" width="13.85546875" style="160" customWidth="1"/>
    <col min="8207" max="8207" width="13.5703125" style="160" bestFit="1" customWidth="1"/>
    <col min="8208" max="8208" width="18" style="160" customWidth="1"/>
    <col min="8209" max="8209" width="3.42578125" style="160" customWidth="1"/>
    <col min="8210" max="8210" width="4" style="160" customWidth="1"/>
    <col min="8211" max="8448" width="11.42578125" style="160"/>
    <col min="8449" max="8449" width="1.28515625" style="160" customWidth="1"/>
    <col min="8450" max="8450" width="12.28515625" style="160" customWidth="1"/>
    <col min="8451" max="8451" width="51.7109375" style="160" customWidth="1"/>
    <col min="8452" max="8452" width="15.7109375" style="160" customWidth="1"/>
    <col min="8453" max="8453" width="14.140625" style="160" customWidth="1"/>
    <col min="8454" max="8454" width="14.28515625" style="160" customWidth="1"/>
    <col min="8455" max="8455" width="14.7109375" style="160" customWidth="1"/>
    <col min="8456" max="8456" width="14" style="160" customWidth="1"/>
    <col min="8457" max="8457" width="14.5703125" style="160" customWidth="1"/>
    <col min="8458" max="8458" width="14.140625" style="160" customWidth="1"/>
    <col min="8459" max="8459" width="13" style="160" bestFit="1" customWidth="1"/>
    <col min="8460" max="8460" width="14.42578125" style="160" bestFit="1" customWidth="1"/>
    <col min="8461" max="8461" width="17.7109375" style="160" customWidth="1"/>
    <col min="8462" max="8462" width="13.85546875" style="160" customWidth="1"/>
    <col min="8463" max="8463" width="13.5703125" style="160" bestFit="1" customWidth="1"/>
    <col min="8464" max="8464" width="18" style="160" customWidth="1"/>
    <col min="8465" max="8465" width="3.42578125" style="160" customWidth="1"/>
    <col min="8466" max="8466" width="4" style="160" customWidth="1"/>
    <col min="8467" max="8704" width="11.42578125" style="160"/>
    <col min="8705" max="8705" width="1.28515625" style="160" customWidth="1"/>
    <col min="8706" max="8706" width="12.28515625" style="160" customWidth="1"/>
    <col min="8707" max="8707" width="51.7109375" style="160" customWidth="1"/>
    <col min="8708" max="8708" width="15.7109375" style="160" customWidth="1"/>
    <col min="8709" max="8709" width="14.140625" style="160" customWidth="1"/>
    <col min="8710" max="8710" width="14.28515625" style="160" customWidth="1"/>
    <col min="8711" max="8711" width="14.7109375" style="160" customWidth="1"/>
    <col min="8712" max="8712" width="14" style="160" customWidth="1"/>
    <col min="8713" max="8713" width="14.5703125" style="160" customWidth="1"/>
    <col min="8714" max="8714" width="14.140625" style="160" customWidth="1"/>
    <col min="8715" max="8715" width="13" style="160" bestFit="1" customWidth="1"/>
    <col min="8716" max="8716" width="14.42578125" style="160" bestFit="1" customWidth="1"/>
    <col min="8717" max="8717" width="17.7109375" style="160" customWidth="1"/>
    <col min="8718" max="8718" width="13.85546875" style="160" customWidth="1"/>
    <col min="8719" max="8719" width="13.5703125" style="160" bestFit="1" customWidth="1"/>
    <col min="8720" max="8720" width="18" style="160" customWidth="1"/>
    <col min="8721" max="8721" width="3.42578125" style="160" customWidth="1"/>
    <col min="8722" max="8722" width="4" style="160" customWidth="1"/>
    <col min="8723" max="8960" width="11.42578125" style="160"/>
    <col min="8961" max="8961" width="1.28515625" style="160" customWidth="1"/>
    <col min="8962" max="8962" width="12.28515625" style="160" customWidth="1"/>
    <col min="8963" max="8963" width="51.7109375" style="160" customWidth="1"/>
    <col min="8964" max="8964" width="15.7109375" style="160" customWidth="1"/>
    <col min="8965" max="8965" width="14.140625" style="160" customWidth="1"/>
    <col min="8966" max="8966" width="14.28515625" style="160" customWidth="1"/>
    <col min="8967" max="8967" width="14.7109375" style="160" customWidth="1"/>
    <col min="8968" max="8968" width="14" style="160" customWidth="1"/>
    <col min="8969" max="8969" width="14.5703125" style="160" customWidth="1"/>
    <col min="8970" max="8970" width="14.140625" style="160" customWidth="1"/>
    <col min="8971" max="8971" width="13" style="160" bestFit="1" customWidth="1"/>
    <col min="8972" max="8972" width="14.42578125" style="160" bestFit="1" customWidth="1"/>
    <col min="8973" max="8973" width="17.7109375" style="160" customWidth="1"/>
    <col min="8974" max="8974" width="13.85546875" style="160" customWidth="1"/>
    <col min="8975" max="8975" width="13.5703125" style="160" bestFit="1" customWidth="1"/>
    <col min="8976" max="8976" width="18" style="160" customWidth="1"/>
    <col min="8977" max="8977" width="3.42578125" style="160" customWidth="1"/>
    <col min="8978" max="8978" width="4" style="160" customWidth="1"/>
    <col min="8979" max="9216" width="11.42578125" style="160"/>
    <col min="9217" max="9217" width="1.28515625" style="160" customWidth="1"/>
    <col min="9218" max="9218" width="12.28515625" style="160" customWidth="1"/>
    <col min="9219" max="9219" width="51.7109375" style="160" customWidth="1"/>
    <col min="9220" max="9220" width="15.7109375" style="160" customWidth="1"/>
    <col min="9221" max="9221" width="14.140625" style="160" customWidth="1"/>
    <col min="9222" max="9222" width="14.28515625" style="160" customWidth="1"/>
    <col min="9223" max="9223" width="14.7109375" style="160" customWidth="1"/>
    <col min="9224" max="9224" width="14" style="160" customWidth="1"/>
    <col min="9225" max="9225" width="14.5703125" style="160" customWidth="1"/>
    <col min="9226" max="9226" width="14.140625" style="160" customWidth="1"/>
    <col min="9227" max="9227" width="13" style="160" bestFit="1" customWidth="1"/>
    <col min="9228" max="9228" width="14.42578125" style="160" bestFit="1" customWidth="1"/>
    <col min="9229" max="9229" width="17.7109375" style="160" customWidth="1"/>
    <col min="9230" max="9230" width="13.85546875" style="160" customWidth="1"/>
    <col min="9231" max="9231" width="13.5703125" style="160" bestFit="1" customWidth="1"/>
    <col min="9232" max="9232" width="18" style="160" customWidth="1"/>
    <col min="9233" max="9233" width="3.42578125" style="160" customWidth="1"/>
    <col min="9234" max="9234" width="4" style="160" customWidth="1"/>
    <col min="9235" max="9472" width="11.42578125" style="160"/>
    <col min="9473" max="9473" width="1.28515625" style="160" customWidth="1"/>
    <col min="9474" max="9474" width="12.28515625" style="160" customWidth="1"/>
    <col min="9475" max="9475" width="51.7109375" style="160" customWidth="1"/>
    <col min="9476" max="9476" width="15.7109375" style="160" customWidth="1"/>
    <col min="9477" max="9477" width="14.140625" style="160" customWidth="1"/>
    <col min="9478" max="9478" width="14.28515625" style="160" customWidth="1"/>
    <col min="9479" max="9479" width="14.7109375" style="160" customWidth="1"/>
    <col min="9480" max="9480" width="14" style="160" customWidth="1"/>
    <col min="9481" max="9481" width="14.5703125" style="160" customWidth="1"/>
    <col min="9482" max="9482" width="14.140625" style="160" customWidth="1"/>
    <col min="9483" max="9483" width="13" style="160" bestFit="1" customWidth="1"/>
    <col min="9484" max="9484" width="14.42578125" style="160" bestFit="1" customWidth="1"/>
    <col min="9485" max="9485" width="17.7109375" style="160" customWidth="1"/>
    <col min="9486" max="9486" width="13.85546875" style="160" customWidth="1"/>
    <col min="9487" max="9487" width="13.5703125" style="160" bestFit="1" customWidth="1"/>
    <col min="9488" max="9488" width="18" style="160" customWidth="1"/>
    <col min="9489" max="9489" width="3.42578125" style="160" customWidth="1"/>
    <col min="9490" max="9490" width="4" style="160" customWidth="1"/>
    <col min="9491" max="9728" width="11.42578125" style="160"/>
    <col min="9729" max="9729" width="1.28515625" style="160" customWidth="1"/>
    <col min="9730" max="9730" width="12.28515625" style="160" customWidth="1"/>
    <col min="9731" max="9731" width="51.7109375" style="160" customWidth="1"/>
    <col min="9732" max="9732" width="15.7109375" style="160" customWidth="1"/>
    <col min="9733" max="9733" width="14.140625" style="160" customWidth="1"/>
    <col min="9734" max="9734" width="14.28515625" style="160" customWidth="1"/>
    <col min="9735" max="9735" width="14.7109375" style="160" customWidth="1"/>
    <col min="9736" max="9736" width="14" style="160" customWidth="1"/>
    <col min="9737" max="9737" width="14.5703125" style="160" customWidth="1"/>
    <col min="9738" max="9738" width="14.140625" style="160" customWidth="1"/>
    <col min="9739" max="9739" width="13" style="160" bestFit="1" customWidth="1"/>
    <col min="9740" max="9740" width="14.42578125" style="160" bestFit="1" customWidth="1"/>
    <col min="9741" max="9741" width="17.7109375" style="160" customWidth="1"/>
    <col min="9742" max="9742" width="13.85546875" style="160" customWidth="1"/>
    <col min="9743" max="9743" width="13.5703125" style="160" bestFit="1" customWidth="1"/>
    <col min="9744" max="9744" width="18" style="160" customWidth="1"/>
    <col min="9745" max="9745" width="3.42578125" style="160" customWidth="1"/>
    <col min="9746" max="9746" width="4" style="160" customWidth="1"/>
    <col min="9747" max="9984" width="11.42578125" style="160"/>
    <col min="9985" max="9985" width="1.28515625" style="160" customWidth="1"/>
    <col min="9986" max="9986" width="12.28515625" style="160" customWidth="1"/>
    <col min="9987" max="9987" width="51.7109375" style="160" customWidth="1"/>
    <col min="9988" max="9988" width="15.7109375" style="160" customWidth="1"/>
    <col min="9989" max="9989" width="14.140625" style="160" customWidth="1"/>
    <col min="9990" max="9990" width="14.28515625" style="160" customWidth="1"/>
    <col min="9991" max="9991" width="14.7109375" style="160" customWidth="1"/>
    <col min="9992" max="9992" width="14" style="160" customWidth="1"/>
    <col min="9993" max="9993" width="14.5703125" style="160" customWidth="1"/>
    <col min="9994" max="9994" width="14.140625" style="160" customWidth="1"/>
    <col min="9995" max="9995" width="13" style="160" bestFit="1" customWidth="1"/>
    <col min="9996" max="9996" width="14.42578125" style="160" bestFit="1" customWidth="1"/>
    <col min="9997" max="9997" width="17.7109375" style="160" customWidth="1"/>
    <col min="9998" max="9998" width="13.85546875" style="160" customWidth="1"/>
    <col min="9999" max="9999" width="13.5703125" style="160" bestFit="1" customWidth="1"/>
    <col min="10000" max="10000" width="18" style="160" customWidth="1"/>
    <col min="10001" max="10001" width="3.42578125" style="160" customWidth="1"/>
    <col min="10002" max="10002" width="4" style="160" customWidth="1"/>
    <col min="10003" max="10240" width="11.42578125" style="160"/>
    <col min="10241" max="10241" width="1.28515625" style="160" customWidth="1"/>
    <col min="10242" max="10242" width="12.28515625" style="160" customWidth="1"/>
    <col min="10243" max="10243" width="51.7109375" style="160" customWidth="1"/>
    <col min="10244" max="10244" width="15.7109375" style="160" customWidth="1"/>
    <col min="10245" max="10245" width="14.140625" style="160" customWidth="1"/>
    <col min="10246" max="10246" width="14.28515625" style="160" customWidth="1"/>
    <col min="10247" max="10247" width="14.7109375" style="160" customWidth="1"/>
    <col min="10248" max="10248" width="14" style="160" customWidth="1"/>
    <col min="10249" max="10249" width="14.5703125" style="160" customWidth="1"/>
    <col min="10250" max="10250" width="14.140625" style="160" customWidth="1"/>
    <col min="10251" max="10251" width="13" style="160" bestFit="1" customWidth="1"/>
    <col min="10252" max="10252" width="14.42578125" style="160" bestFit="1" customWidth="1"/>
    <col min="10253" max="10253" width="17.7109375" style="160" customWidth="1"/>
    <col min="10254" max="10254" width="13.85546875" style="160" customWidth="1"/>
    <col min="10255" max="10255" width="13.5703125" style="160" bestFit="1" customWidth="1"/>
    <col min="10256" max="10256" width="18" style="160" customWidth="1"/>
    <col min="10257" max="10257" width="3.42578125" style="160" customWidth="1"/>
    <col min="10258" max="10258" width="4" style="160" customWidth="1"/>
    <col min="10259" max="10496" width="11.42578125" style="160"/>
    <col min="10497" max="10497" width="1.28515625" style="160" customWidth="1"/>
    <col min="10498" max="10498" width="12.28515625" style="160" customWidth="1"/>
    <col min="10499" max="10499" width="51.7109375" style="160" customWidth="1"/>
    <col min="10500" max="10500" width="15.7109375" style="160" customWidth="1"/>
    <col min="10501" max="10501" width="14.140625" style="160" customWidth="1"/>
    <col min="10502" max="10502" width="14.28515625" style="160" customWidth="1"/>
    <col min="10503" max="10503" width="14.7109375" style="160" customWidth="1"/>
    <col min="10504" max="10504" width="14" style="160" customWidth="1"/>
    <col min="10505" max="10505" width="14.5703125" style="160" customWidth="1"/>
    <col min="10506" max="10506" width="14.140625" style="160" customWidth="1"/>
    <col min="10507" max="10507" width="13" style="160" bestFit="1" customWidth="1"/>
    <col min="10508" max="10508" width="14.42578125" style="160" bestFit="1" customWidth="1"/>
    <col min="10509" max="10509" width="17.7109375" style="160" customWidth="1"/>
    <col min="10510" max="10510" width="13.85546875" style="160" customWidth="1"/>
    <col min="10511" max="10511" width="13.5703125" style="160" bestFit="1" customWidth="1"/>
    <col min="10512" max="10512" width="18" style="160" customWidth="1"/>
    <col min="10513" max="10513" width="3.42578125" style="160" customWidth="1"/>
    <col min="10514" max="10514" width="4" style="160" customWidth="1"/>
    <col min="10515" max="10752" width="11.42578125" style="160"/>
    <col min="10753" max="10753" width="1.28515625" style="160" customWidth="1"/>
    <col min="10754" max="10754" width="12.28515625" style="160" customWidth="1"/>
    <col min="10755" max="10755" width="51.7109375" style="160" customWidth="1"/>
    <col min="10756" max="10756" width="15.7109375" style="160" customWidth="1"/>
    <col min="10757" max="10757" width="14.140625" style="160" customWidth="1"/>
    <col min="10758" max="10758" width="14.28515625" style="160" customWidth="1"/>
    <col min="10759" max="10759" width="14.7109375" style="160" customWidth="1"/>
    <col min="10760" max="10760" width="14" style="160" customWidth="1"/>
    <col min="10761" max="10761" width="14.5703125" style="160" customWidth="1"/>
    <col min="10762" max="10762" width="14.140625" style="160" customWidth="1"/>
    <col min="10763" max="10763" width="13" style="160" bestFit="1" customWidth="1"/>
    <col min="10764" max="10764" width="14.42578125" style="160" bestFit="1" customWidth="1"/>
    <col min="10765" max="10765" width="17.7109375" style="160" customWidth="1"/>
    <col min="10766" max="10766" width="13.85546875" style="160" customWidth="1"/>
    <col min="10767" max="10767" width="13.5703125" style="160" bestFit="1" customWidth="1"/>
    <col min="10768" max="10768" width="18" style="160" customWidth="1"/>
    <col min="10769" max="10769" width="3.42578125" style="160" customWidth="1"/>
    <col min="10770" max="10770" width="4" style="160" customWidth="1"/>
    <col min="10771" max="11008" width="11.42578125" style="160"/>
    <col min="11009" max="11009" width="1.28515625" style="160" customWidth="1"/>
    <col min="11010" max="11010" width="12.28515625" style="160" customWidth="1"/>
    <col min="11011" max="11011" width="51.7109375" style="160" customWidth="1"/>
    <col min="11012" max="11012" width="15.7109375" style="160" customWidth="1"/>
    <col min="11013" max="11013" width="14.140625" style="160" customWidth="1"/>
    <col min="11014" max="11014" width="14.28515625" style="160" customWidth="1"/>
    <col min="11015" max="11015" width="14.7109375" style="160" customWidth="1"/>
    <col min="11016" max="11016" width="14" style="160" customWidth="1"/>
    <col min="11017" max="11017" width="14.5703125" style="160" customWidth="1"/>
    <col min="11018" max="11018" width="14.140625" style="160" customWidth="1"/>
    <col min="11019" max="11019" width="13" style="160" bestFit="1" customWidth="1"/>
    <col min="11020" max="11020" width="14.42578125" style="160" bestFit="1" customWidth="1"/>
    <col min="11021" max="11021" width="17.7109375" style="160" customWidth="1"/>
    <col min="11022" max="11022" width="13.85546875" style="160" customWidth="1"/>
    <col min="11023" max="11023" width="13.5703125" style="160" bestFit="1" customWidth="1"/>
    <col min="11024" max="11024" width="18" style="160" customWidth="1"/>
    <col min="11025" max="11025" width="3.42578125" style="160" customWidth="1"/>
    <col min="11026" max="11026" width="4" style="160" customWidth="1"/>
    <col min="11027" max="11264" width="11.42578125" style="160"/>
    <col min="11265" max="11265" width="1.28515625" style="160" customWidth="1"/>
    <col min="11266" max="11266" width="12.28515625" style="160" customWidth="1"/>
    <col min="11267" max="11267" width="51.7109375" style="160" customWidth="1"/>
    <col min="11268" max="11268" width="15.7109375" style="160" customWidth="1"/>
    <col min="11269" max="11269" width="14.140625" style="160" customWidth="1"/>
    <col min="11270" max="11270" width="14.28515625" style="160" customWidth="1"/>
    <col min="11271" max="11271" width="14.7109375" style="160" customWidth="1"/>
    <col min="11272" max="11272" width="14" style="160" customWidth="1"/>
    <col min="11273" max="11273" width="14.5703125" style="160" customWidth="1"/>
    <col min="11274" max="11274" width="14.140625" style="160" customWidth="1"/>
    <col min="11275" max="11275" width="13" style="160" bestFit="1" customWidth="1"/>
    <col min="11276" max="11276" width="14.42578125" style="160" bestFit="1" customWidth="1"/>
    <col min="11277" max="11277" width="17.7109375" style="160" customWidth="1"/>
    <col min="11278" max="11278" width="13.85546875" style="160" customWidth="1"/>
    <col min="11279" max="11279" width="13.5703125" style="160" bestFit="1" customWidth="1"/>
    <col min="11280" max="11280" width="18" style="160" customWidth="1"/>
    <col min="11281" max="11281" width="3.42578125" style="160" customWidth="1"/>
    <col min="11282" max="11282" width="4" style="160" customWidth="1"/>
    <col min="11283" max="11520" width="11.42578125" style="160"/>
    <col min="11521" max="11521" width="1.28515625" style="160" customWidth="1"/>
    <col min="11522" max="11522" width="12.28515625" style="160" customWidth="1"/>
    <col min="11523" max="11523" width="51.7109375" style="160" customWidth="1"/>
    <col min="11524" max="11524" width="15.7109375" style="160" customWidth="1"/>
    <col min="11525" max="11525" width="14.140625" style="160" customWidth="1"/>
    <col min="11526" max="11526" width="14.28515625" style="160" customWidth="1"/>
    <col min="11527" max="11527" width="14.7109375" style="160" customWidth="1"/>
    <col min="11528" max="11528" width="14" style="160" customWidth="1"/>
    <col min="11529" max="11529" width="14.5703125" style="160" customWidth="1"/>
    <col min="11530" max="11530" width="14.140625" style="160" customWidth="1"/>
    <col min="11531" max="11531" width="13" style="160" bestFit="1" customWidth="1"/>
    <col min="11532" max="11532" width="14.42578125" style="160" bestFit="1" customWidth="1"/>
    <col min="11533" max="11533" width="17.7109375" style="160" customWidth="1"/>
    <col min="11534" max="11534" width="13.85546875" style="160" customWidth="1"/>
    <col min="11535" max="11535" width="13.5703125" style="160" bestFit="1" customWidth="1"/>
    <col min="11536" max="11536" width="18" style="160" customWidth="1"/>
    <col min="11537" max="11537" width="3.42578125" style="160" customWidth="1"/>
    <col min="11538" max="11538" width="4" style="160" customWidth="1"/>
    <col min="11539" max="11776" width="11.42578125" style="160"/>
    <col min="11777" max="11777" width="1.28515625" style="160" customWidth="1"/>
    <col min="11778" max="11778" width="12.28515625" style="160" customWidth="1"/>
    <col min="11779" max="11779" width="51.7109375" style="160" customWidth="1"/>
    <col min="11780" max="11780" width="15.7109375" style="160" customWidth="1"/>
    <col min="11781" max="11781" width="14.140625" style="160" customWidth="1"/>
    <col min="11782" max="11782" width="14.28515625" style="160" customWidth="1"/>
    <col min="11783" max="11783" width="14.7109375" style="160" customWidth="1"/>
    <col min="11784" max="11784" width="14" style="160" customWidth="1"/>
    <col min="11785" max="11785" width="14.5703125" style="160" customWidth="1"/>
    <col min="11786" max="11786" width="14.140625" style="160" customWidth="1"/>
    <col min="11787" max="11787" width="13" style="160" bestFit="1" customWidth="1"/>
    <col min="11788" max="11788" width="14.42578125" style="160" bestFit="1" customWidth="1"/>
    <col min="11789" max="11789" width="17.7109375" style="160" customWidth="1"/>
    <col min="11790" max="11790" width="13.85546875" style="160" customWidth="1"/>
    <col min="11791" max="11791" width="13.5703125" style="160" bestFit="1" customWidth="1"/>
    <col min="11792" max="11792" width="18" style="160" customWidth="1"/>
    <col min="11793" max="11793" width="3.42578125" style="160" customWidth="1"/>
    <col min="11794" max="11794" width="4" style="160" customWidth="1"/>
    <col min="11795" max="12032" width="11.42578125" style="160"/>
    <col min="12033" max="12033" width="1.28515625" style="160" customWidth="1"/>
    <col min="12034" max="12034" width="12.28515625" style="160" customWidth="1"/>
    <col min="12035" max="12035" width="51.7109375" style="160" customWidth="1"/>
    <col min="12036" max="12036" width="15.7109375" style="160" customWidth="1"/>
    <col min="12037" max="12037" width="14.140625" style="160" customWidth="1"/>
    <col min="12038" max="12038" width="14.28515625" style="160" customWidth="1"/>
    <col min="12039" max="12039" width="14.7109375" style="160" customWidth="1"/>
    <col min="12040" max="12040" width="14" style="160" customWidth="1"/>
    <col min="12041" max="12041" width="14.5703125" style="160" customWidth="1"/>
    <col min="12042" max="12042" width="14.140625" style="160" customWidth="1"/>
    <col min="12043" max="12043" width="13" style="160" bestFit="1" customWidth="1"/>
    <col min="12044" max="12044" width="14.42578125" style="160" bestFit="1" customWidth="1"/>
    <col min="12045" max="12045" width="17.7109375" style="160" customWidth="1"/>
    <col min="12046" max="12046" width="13.85546875" style="160" customWidth="1"/>
    <col min="12047" max="12047" width="13.5703125" style="160" bestFit="1" customWidth="1"/>
    <col min="12048" max="12048" width="18" style="160" customWidth="1"/>
    <col min="12049" max="12049" width="3.42578125" style="160" customWidth="1"/>
    <col min="12050" max="12050" width="4" style="160" customWidth="1"/>
    <col min="12051" max="12288" width="11.42578125" style="160"/>
    <col min="12289" max="12289" width="1.28515625" style="160" customWidth="1"/>
    <col min="12290" max="12290" width="12.28515625" style="160" customWidth="1"/>
    <col min="12291" max="12291" width="51.7109375" style="160" customWidth="1"/>
    <col min="12292" max="12292" width="15.7109375" style="160" customWidth="1"/>
    <col min="12293" max="12293" width="14.140625" style="160" customWidth="1"/>
    <col min="12294" max="12294" width="14.28515625" style="160" customWidth="1"/>
    <col min="12295" max="12295" width="14.7109375" style="160" customWidth="1"/>
    <col min="12296" max="12296" width="14" style="160" customWidth="1"/>
    <col min="12297" max="12297" width="14.5703125" style="160" customWidth="1"/>
    <col min="12298" max="12298" width="14.140625" style="160" customWidth="1"/>
    <col min="12299" max="12299" width="13" style="160" bestFit="1" customWidth="1"/>
    <col min="12300" max="12300" width="14.42578125" style="160" bestFit="1" customWidth="1"/>
    <col min="12301" max="12301" width="17.7109375" style="160" customWidth="1"/>
    <col min="12302" max="12302" width="13.85546875" style="160" customWidth="1"/>
    <col min="12303" max="12303" width="13.5703125" style="160" bestFit="1" customWidth="1"/>
    <col min="12304" max="12304" width="18" style="160" customWidth="1"/>
    <col min="12305" max="12305" width="3.42578125" style="160" customWidth="1"/>
    <col min="12306" max="12306" width="4" style="160" customWidth="1"/>
    <col min="12307" max="12544" width="11.42578125" style="160"/>
    <col min="12545" max="12545" width="1.28515625" style="160" customWidth="1"/>
    <col min="12546" max="12546" width="12.28515625" style="160" customWidth="1"/>
    <col min="12547" max="12547" width="51.7109375" style="160" customWidth="1"/>
    <col min="12548" max="12548" width="15.7109375" style="160" customWidth="1"/>
    <col min="12549" max="12549" width="14.140625" style="160" customWidth="1"/>
    <col min="12550" max="12550" width="14.28515625" style="160" customWidth="1"/>
    <col min="12551" max="12551" width="14.7109375" style="160" customWidth="1"/>
    <col min="12552" max="12552" width="14" style="160" customWidth="1"/>
    <col min="12553" max="12553" width="14.5703125" style="160" customWidth="1"/>
    <col min="12554" max="12554" width="14.140625" style="160" customWidth="1"/>
    <col min="12555" max="12555" width="13" style="160" bestFit="1" customWidth="1"/>
    <col min="12556" max="12556" width="14.42578125" style="160" bestFit="1" customWidth="1"/>
    <col min="12557" max="12557" width="17.7109375" style="160" customWidth="1"/>
    <col min="12558" max="12558" width="13.85546875" style="160" customWidth="1"/>
    <col min="12559" max="12559" width="13.5703125" style="160" bestFit="1" customWidth="1"/>
    <col min="12560" max="12560" width="18" style="160" customWidth="1"/>
    <col min="12561" max="12561" width="3.42578125" style="160" customWidth="1"/>
    <col min="12562" max="12562" width="4" style="160" customWidth="1"/>
    <col min="12563" max="12800" width="11.42578125" style="160"/>
    <col min="12801" max="12801" width="1.28515625" style="160" customWidth="1"/>
    <col min="12802" max="12802" width="12.28515625" style="160" customWidth="1"/>
    <col min="12803" max="12803" width="51.7109375" style="160" customWidth="1"/>
    <col min="12804" max="12804" width="15.7109375" style="160" customWidth="1"/>
    <col min="12805" max="12805" width="14.140625" style="160" customWidth="1"/>
    <col min="12806" max="12806" width="14.28515625" style="160" customWidth="1"/>
    <col min="12807" max="12807" width="14.7109375" style="160" customWidth="1"/>
    <col min="12808" max="12808" width="14" style="160" customWidth="1"/>
    <col min="12809" max="12809" width="14.5703125" style="160" customWidth="1"/>
    <col min="12810" max="12810" width="14.140625" style="160" customWidth="1"/>
    <col min="12811" max="12811" width="13" style="160" bestFit="1" customWidth="1"/>
    <col min="12812" max="12812" width="14.42578125" style="160" bestFit="1" customWidth="1"/>
    <col min="12813" max="12813" width="17.7109375" style="160" customWidth="1"/>
    <col min="12814" max="12814" width="13.85546875" style="160" customWidth="1"/>
    <col min="12815" max="12815" width="13.5703125" style="160" bestFit="1" customWidth="1"/>
    <col min="12816" max="12816" width="18" style="160" customWidth="1"/>
    <col min="12817" max="12817" width="3.42578125" style="160" customWidth="1"/>
    <col min="12818" max="12818" width="4" style="160" customWidth="1"/>
    <col min="12819" max="13056" width="11.42578125" style="160"/>
    <col min="13057" max="13057" width="1.28515625" style="160" customWidth="1"/>
    <col min="13058" max="13058" width="12.28515625" style="160" customWidth="1"/>
    <col min="13059" max="13059" width="51.7109375" style="160" customWidth="1"/>
    <col min="13060" max="13060" width="15.7109375" style="160" customWidth="1"/>
    <col min="13061" max="13061" width="14.140625" style="160" customWidth="1"/>
    <col min="13062" max="13062" width="14.28515625" style="160" customWidth="1"/>
    <col min="13063" max="13063" width="14.7109375" style="160" customWidth="1"/>
    <col min="13064" max="13064" width="14" style="160" customWidth="1"/>
    <col min="13065" max="13065" width="14.5703125" style="160" customWidth="1"/>
    <col min="13066" max="13066" width="14.140625" style="160" customWidth="1"/>
    <col min="13067" max="13067" width="13" style="160" bestFit="1" customWidth="1"/>
    <col min="13068" max="13068" width="14.42578125" style="160" bestFit="1" customWidth="1"/>
    <col min="13069" max="13069" width="17.7109375" style="160" customWidth="1"/>
    <col min="13070" max="13070" width="13.85546875" style="160" customWidth="1"/>
    <col min="13071" max="13071" width="13.5703125" style="160" bestFit="1" customWidth="1"/>
    <col min="13072" max="13072" width="18" style="160" customWidth="1"/>
    <col min="13073" max="13073" width="3.42578125" style="160" customWidth="1"/>
    <col min="13074" max="13074" width="4" style="160" customWidth="1"/>
    <col min="13075" max="13312" width="11.42578125" style="160"/>
    <col min="13313" max="13313" width="1.28515625" style="160" customWidth="1"/>
    <col min="13314" max="13314" width="12.28515625" style="160" customWidth="1"/>
    <col min="13315" max="13315" width="51.7109375" style="160" customWidth="1"/>
    <col min="13316" max="13316" width="15.7109375" style="160" customWidth="1"/>
    <col min="13317" max="13317" width="14.140625" style="160" customWidth="1"/>
    <col min="13318" max="13318" width="14.28515625" style="160" customWidth="1"/>
    <col min="13319" max="13319" width="14.7109375" style="160" customWidth="1"/>
    <col min="13320" max="13320" width="14" style="160" customWidth="1"/>
    <col min="13321" max="13321" width="14.5703125" style="160" customWidth="1"/>
    <col min="13322" max="13322" width="14.140625" style="160" customWidth="1"/>
    <col min="13323" max="13323" width="13" style="160" bestFit="1" customWidth="1"/>
    <col min="13324" max="13324" width="14.42578125" style="160" bestFit="1" customWidth="1"/>
    <col min="13325" max="13325" width="17.7109375" style="160" customWidth="1"/>
    <col min="13326" max="13326" width="13.85546875" style="160" customWidth="1"/>
    <col min="13327" max="13327" width="13.5703125" style="160" bestFit="1" customWidth="1"/>
    <col min="13328" max="13328" width="18" style="160" customWidth="1"/>
    <col min="13329" max="13329" width="3.42578125" style="160" customWidth="1"/>
    <col min="13330" max="13330" width="4" style="160" customWidth="1"/>
    <col min="13331" max="13568" width="11.42578125" style="160"/>
    <col min="13569" max="13569" width="1.28515625" style="160" customWidth="1"/>
    <col min="13570" max="13570" width="12.28515625" style="160" customWidth="1"/>
    <col min="13571" max="13571" width="51.7109375" style="160" customWidth="1"/>
    <col min="13572" max="13572" width="15.7109375" style="160" customWidth="1"/>
    <col min="13573" max="13573" width="14.140625" style="160" customWidth="1"/>
    <col min="13574" max="13574" width="14.28515625" style="160" customWidth="1"/>
    <col min="13575" max="13575" width="14.7109375" style="160" customWidth="1"/>
    <col min="13576" max="13576" width="14" style="160" customWidth="1"/>
    <col min="13577" max="13577" width="14.5703125" style="160" customWidth="1"/>
    <col min="13578" max="13578" width="14.140625" style="160" customWidth="1"/>
    <col min="13579" max="13579" width="13" style="160" bestFit="1" customWidth="1"/>
    <col min="13580" max="13580" width="14.42578125" style="160" bestFit="1" customWidth="1"/>
    <col min="13581" max="13581" width="17.7109375" style="160" customWidth="1"/>
    <col min="13582" max="13582" width="13.85546875" style="160" customWidth="1"/>
    <col min="13583" max="13583" width="13.5703125" style="160" bestFit="1" customWidth="1"/>
    <col min="13584" max="13584" width="18" style="160" customWidth="1"/>
    <col min="13585" max="13585" width="3.42578125" style="160" customWidth="1"/>
    <col min="13586" max="13586" width="4" style="160" customWidth="1"/>
    <col min="13587" max="13824" width="11.42578125" style="160"/>
    <col min="13825" max="13825" width="1.28515625" style="160" customWidth="1"/>
    <col min="13826" max="13826" width="12.28515625" style="160" customWidth="1"/>
    <col min="13827" max="13827" width="51.7109375" style="160" customWidth="1"/>
    <col min="13828" max="13828" width="15.7109375" style="160" customWidth="1"/>
    <col min="13829" max="13829" width="14.140625" style="160" customWidth="1"/>
    <col min="13830" max="13830" width="14.28515625" style="160" customWidth="1"/>
    <col min="13831" max="13831" width="14.7109375" style="160" customWidth="1"/>
    <col min="13832" max="13832" width="14" style="160" customWidth="1"/>
    <col min="13833" max="13833" width="14.5703125" style="160" customWidth="1"/>
    <col min="13834" max="13834" width="14.140625" style="160" customWidth="1"/>
    <col min="13835" max="13835" width="13" style="160" bestFit="1" customWidth="1"/>
    <col min="13836" max="13836" width="14.42578125" style="160" bestFit="1" customWidth="1"/>
    <col min="13837" max="13837" width="17.7109375" style="160" customWidth="1"/>
    <col min="13838" max="13838" width="13.85546875" style="160" customWidth="1"/>
    <col min="13839" max="13839" width="13.5703125" style="160" bestFit="1" customWidth="1"/>
    <col min="13840" max="13840" width="18" style="160" customWidth="1"/>
    <col min="13841" max="13841" width="3.42578125" style="160" customWidth="1"/>
    <col min="13842" max="13842" width="4" style="160" customWidth="1"/>
    <col min="13843" max="14080" width="11.42578125" style="160"/>
    <col min="14081" max="14081" width="1.28515625" style="160" customWidth="1"/>
    <col min="14082" max="14082" width="12.28515625" style="160" customWidth="1"/>
    <col min="14083" max="14083" width="51.7109375" style="160" customWidth="1"/>
    <col min="14084" max="14084" width="15.7109375" style="160" customWidth="1"/>
    <col min="14085" max="14085" width="14.140625" style="160" customWidth="1"/>
    <col min="14086" max="14086" width="14.28515625" style="160" customWidth="1"/>
    <col min="14087" max="14087" width="14.7109375" style="160" customWidth="1"/>
    <col min="14088" max="14088" width="14" style="160" customWidth="1"/>
    <col min="14089" max="14089" width="14.5703125" style="160" customWidth="1"/>
    <col min="14090" max="14090" width="14.140625" style="160" customWidth="1"/>
    <col min="14091" max="14091" width="13" style="160" bestFit="1" customWidth="1"/>
    <col min="14092" max="14092" width="14.42578125" style="160" bestFit="1" customWidth="1"/>
    <col min="14093" max="14093" width="17.7109375" style="160" customWidth="1"/>
    <col min="14094" max="14094" width="13.85546875" style="160" customWidth="1"/>
    <col min="14095" max="14095" width="13.5703125" style="160" bestFit="1" customWidth="1"/>
    <col min="14096" max="14096" width="18" style="160" customWidth="1"/>
    <col min="14097" max="14097" width="3.42578125" style="160" customWidth="1"/>
    <col min="14098" max="14098" width="4" style="160" customWidth="1"/>
    <col min="14099" max="14336" width="11.42578125" style="160"/>
    <col min="14337" max="14337" width="1.28515625" style="160" customWidth="1"/>
    <col min="14338" max="14338" width="12.28515625" style="160" customWidth="1"/>
    <col min="14339" max="14339" width="51.7109375" style="160" customWidth="1"/>
    <col min="14340" max="14340" width="15.7109375" style="160" customWidth="1"/>
    <col min="14341" max="14341" width="14.140625" style="160" customWidth="1"/>
    <col min="14342" max="14342" width="14.28515625" style="160" customWidth="1"/>
    <col min="14343" max="14343" width="14.7109375" style="160" customWidth="1"/>
    <col min="14344" max="14344" width="14" style="160" customWidth="1"/>
    <col min="14345" max="14345" width="14.5703125" style="160" customWidth="1"/>
    <col min="14346" max="14346" width="14.140625" style="160" customWidth="1"/>
    <col min="14347" max="14347" width="13" style="160" bestFit="1" customWidth="1"/>
    <col min="14348" max="14348" width="14.42578125" style="160" bestFit="1" customWidth="1"/>
    <col min="14349" max="14349" width="17.7109375" style="160" customWidth="1"/>
    <col min="14350" max="14350" width="13.85546875" style="160" customWidth="1"/>
    <col min="14351" max="14351" width="13.5703125" style="160" bestFit="1" customWidth="1"/>
    <col min="14352" max="14352" width="18" style="160" customWidth="1"/>
    <col min="14353" max="14353" width="3.42578125" style="160" customWidth="1"/>
    <col min="14354" max="14354" width="4" style="160" customWidth="1"/>
    <col min="14355" max="14592" width="11.42578125" style="160"/>
    <col min="14593" max="14593" width="1.28515625" style="160" customWidth="1"/>
    <col min="14594" max="14594" width="12.28515625" style="160" customWidth="1"/>
    <col min="14595" max="14595" width="51.7109375" style="160" customWidth="1"/>
    <col min="14596" max="14596" width="15.7109375" style="160" customWidth="1"/>
    <col min="14597" max="14597" width="14.140625" style="160" customWidth="1"/>
    <col min="14598" max="14598" width="14.28515625" style="160" customWidth="1"/>
    <col min="14599" max="14599" width="14.7109375" style="160" customWidth="1"/>
    <col min="14600" max="14600" width="14" style="160" customWidth="1"/>
    <col min="14601" max="14601" width="14.5703125" style="160" customWidth="1"/>
    <col min="14602" max="14602" width="14.140625" style="160" customWidth="1"/>
    <col min="14603" max="14603" width="13" style="160" bestFit="1" customWidth="1"/>
    <col min="14604" max="14604" width="14.42578125" style="160" bestFit="1" customWidth="1"/>
    <col min="14605" max="14605" width="17.7109375" style="160" customWidth="1"/>
    <col min="14606" max="14606" width="13.85546875" style="160" customWidth="1"/>
    <col min="14607" max="14607" width="13.5703125" style="160" bestFit="1" customWidth="1"/>
    <col min="14608" max="14608" width="18" style="160" customWidth="1"/>
    <col min="14609" max="14609" width="3.42578125" style="160" customWidth="1"/>
    <col min="14610" max="14610" width="4" style="160" customWidth="1"/>
    <col min="14611" max="14848" width="11.42578125" style="160"/>
    <col min="14849" max="14849" width="1.28515625" style="160" customWidth="1"/>
    <col min="14850" max="14850" width="12.28515625" style="160" customWidth="1"/>
    <col min="14851" max="14851" width="51.7109375" style="160" customWidth="1"/>
    <col min="14852" max="14852" width="15.7109375" style="160" customWidth="1"/>
    <col min="14853" max="14853" width="14.140625" style="160" customWidth="1"/>
    <col min="14854" max="14854" width="14.28515625" style="160" customWidth="1"/>
    <col min="14855" max="14855" width="14.7109375" style="160" customWidth="1"/>
    <col min="14856" max="14856" width="14" style="160" customWidth="1"/>
    <col min="14857" max="14857" width="14.5703125" style="160" customWidth="1"/>
    <col min="14858" max="14858" width="14.140625" style="160" customWidth="1"/>
    <col min="14859" max="14859" width="13" style="160" bestFit="1" customWidth="1"/>
    <col min="14860" max="14860" width="14.42578125" style="160" bestFit="1" customWidth="1"/>
    <col min="14861" max="14861" width="17.7109375" style="160" customWidth="1"/>
    <col min="14862" max="14862" width="13.85546875" style="160" customWidth="1"/>
    <col min="14863" max="14863" width="13.5703125" style="160" bestFit="1" customWidth="1"/>
    <col min="14864" max="14864" width="18" style="160" customWidth="1"/>
    <col min="14865" max="14865" width="3.42578125" style="160" customWidth="1"/>
    <col min="14866" max="14866" width="4" style="160" customWidth="1"/>
    <col min="14867" max="15104" width="11.42578125" style="160"/>
    <col min="15105" max="15105" width="1.28515625" style="160" customWidth="1"/>
    <col min="15106" max="15106" width="12.28515625" style="160" customWidth="1"/>
    <col min="15107" max="15107" width="51.7109375" style="160" customWidth="1"/>
    <col min="15108" max="15108" width="15.7109375" style="160" customWidth="1"/>
    <col min="15109" max="15109" width="14.140625" style="160" customWidth="1"/>
    <col min="15110" max="15110" width="14.28515625" style="160" customWidth="1"/>
    <col min="15111" max="15111" width="14.7109375" style="160" customWidth="1"/>
    <col min="15112" max="15112" width="14" style="160" customWidth="1"/>
    <col min="15113" max="15113" width="14.5703125" style="160" customWidth="1"/>
    <col min="15114" max="15114" width="14.140625" style="160" customWidth="1"/>
    <col min="15115" max="15115" width="13" style="160" bestFit="1" customWidth="1"/>
    <col min="15116" max="15116" width="14.42578125" style="160" bestFit="1" customWidth="1"/>
    <col min="15117" max="15117" width="17.7109375" style="160" customWidth="1"/>
    <col min="15118" max="15118" width="13.85546875" style="160" customWidth="1"/>
    <col min="15119" max="15119" width="13.5703125" style="160" bestFit="1" customWidth="1"/>
    <col min="15120" max="15120" width="18" style="160" customWidth="1"/>
    <col min="15121" max="15121" width="3.42578125" style="160" customWidth="1"/>
    <col min="15122" max="15122" width="4" style="160" customWidth="1"/>
    <col min="15123" max="15360" width="11.42578125" style="160"/>
    <col min="15361" max="15361" width="1.28515625" style="160" customWidth="1"/>
    <col min="15362" max="15362" width="12.28515625" style="160" customWidth="1"/>
    <col min="15363" max="15363" width="51.7109375" style="160" customWidth="1"/>
    <col min="15364" max="15364" width="15.7109375" style="160" customWidth="1"/>
    <col min="15365" max="15365" width="14.140625" style="160" customWidth="1"/>
    <col min="15366" max="15366" width="14.28515625" style="160" customWidth="1"/>
    <col min="15367" max="15367" width="14.7109375" style="160" customWidth="1"/>
    <col min="15368" max="15368" width="14" style="160" customWidth="1"/>
    <col min="15369" max="15369" width="14.5703125" style="160" customWidth="1"/>
    <col min="15370" max="15370" width="14.140625" style="160" customWidth="1"/>
    <col min="15371" max="15371" width="13" style="160" bestFit="1" customWidth="1"/>
    <col min="15372" max="15372" width="14.42578125" style="160" bestFit="1" customWidth="1"/>
    <col min="15373" max="15373" width="17.7109375" style="160" customWidth="1"/>
    <col min="15374" max="15374" width="13.85546875" style="160" customWidth="1"/>
    <col min="15375" max="15375" width="13.5703125" style="160" bestFit="1" customWidth="1"/>
    <col min="15376" max="15376" width="18" style="160" customWidth="1"/>
    <col min="15377" max="15377" width="3.42578125" style="160" customWidth="1"/>
    <col min="15378" max="15378" width="4" style="160" customWidth="1"/>
    <col min="15379" max="15616" width="11.42578125" style="160"/>
    <col min="15617" max="15617" width="1.28515625" style="160" customWidth="1"/>
    <col min="15618" max="15618" width="12.28515625" style="160" customWidth="1"/>
    <col min="15619" max="15619" width="51.7109375" style="160" customWidth="1"/>
    <col min="15620" max="15620" width="15.7109375" style="160" customWidth="1"/>
    <col min="15621" max="15621" width="14.140625" style="160" customWidth="1"/>
    <col min="15622" max="15622" width="14.28515625" style="160" customWidth="1"/>
    <col min="15623" max="15623" width="14.7109375" style="160" customWidth="1"/>
    <col min="15624" max="15624" width="14" style="160" customWidth="1"/>
    <col min="15625" max="15625" width="14.5703125" style="160" customWidth="1"/>
    <col min="15626" max="15626" width="14.140625" style="160" customWidth="1"/>
    <col min="15627" max="15627" width="13" style="160" bestFit="1" customWidth="1"/>
    <col min="15628" max="15628" width="14.42578125" style="160" bestFit="1" customWidth="1"/>
    <col min="15629" max="15629" width="17.7109375" style="160" customWidth="1"/>
    <col min="15630" max="15630" width="13.85546875" style="160" customWidth="1"/>
    <col min="15631" max="15631" width="13.5703125" style="160" bestFit="1" customWidth="1"/>
    <col min="15632" max="15632" width="18" style="160" customWidth="1"/>
    <col min="15633" max="15633" width="3.42578125" style="160" customWidth="1"/>
    <col min="15634" max="15634" width="4" style="160" customWidth="1"/>
    <col min="15635" max="15872" width="11.42578125" style="160"/>
    <col min="15873" max="15873" width="1.28515625" style="160" customWidth="1"/>
    <col min="15874" max="15874" width="12.28515625" style="160" customWidth="1"/>
    <col min="15875" max="15875" width="51.7109375" style="160" customWidth="1"/>
    <col min="15876" max="15876" width="15.7109375" style="160" customWidth="1"/>
    <col min="15877" max="15877" width="14.140625" style="160" customWidth="1"/>
    <col min="15878" max="15878" width="14.28515625" style="160" customWidth="1"/>
    <col min="15879" max="15879" width="14.7109375" style="160" customWidth="1"/>
    <col min="15880" max="15880" width="14" style="160" customWidth="1"/>
    <col min="15881" max="15881" width="14.5703125" style="160" customWidth="1"/>
    <col min="15882" max="15882" width="14.140625" style="160" customWidth="1"/>
    <col min="15883" max="15883" width="13" style="160" bestFit="1" customWidth="1"/>
    <col min="15884" max="15884" width="14.42578125" style="160" bestFit="1" customWidth="1"/>
    <col min="15885" max="15885" width="17.7109375" style="160" customWidth="1"/>
    <col min="15886" max="15886" width="13.85546875" style="160" customWidth="1"/>
    <col min="15887" max="15887" width="13.5703125" style="160" bestFit="1" customWidth="1"/>
    <col min="15888" max="15888" width="18" style="160" customWidth="1"/>
    <col min="15889" max="15889" width="3.42578125" style="160" customWidth="1"/>
    <col min="15890" max="15890" width="4" style="160" customWidth="1"/>
    <col min="15891" max="16128" width="11.42578125" style="160"/>
    <col min="16129" max="16129" width="1.28515625" style="160" customWidth="1"/>
    <col min="16130" max="16130" width="12.28515625" style="160" customWidth="1"/>
    <col min="16131" max="16131" width="51.7109375" style="160" customWidth="1"/>
    <col min="16132" max="16132" width="15.7109375" style="160" customWidth="1"/>
    <col min="16133" max="16133" width="14.140625" style="160" customWidth="1"/>
    <col min="16134" max="16134" width="14.28515625" style="160" customWidth="1"/>
    <col min="16135" max="16135" width="14.7109375" style="160" customWidth="1"/>
    <col min="16136" max="16136" width="14" style="160" customWidth="1"/>
    <col min="16137" max="16137" width="14.5703125" style="160" customWidth="1"/>
    <col min="16138" max="16138" width="14.140625" style="160" customWidth="1"/>
    <col min="16139" max="16139" width="13" style="160" bestFit="1" customWidth="1"/>
    <col min="16140" max="16140" width="14.42578125" style="160" bestFit="1" customWidth="1"/>
    <col min="16141" max="16141" width="17.7109375" style="160" customWidth="1"/>
    <col min="16142" max="16142" width="13.85546875" style="160" customWidth="1"/>
    <col min="16143" max="16143" width="13.5703125" style="160" bestFit="1" customWidth="1"/>
    <col min="16144" max="16144" width="18" style="160" customWidth="1"/>
    <col min="16145" max="16145" width="3.42578125" style="160" customWidth="1"/>
    <col min="16146" max="16146" width="4" style="160" customWidth="1"/>
    <col min="16147" max="16384" width="11.42578125" style="160"/>
  </cols>
  <sheetData>
    <row r="1" spans="1:18" s="154" customFormat="1" x14ac:dyDescent="0.2">
      <c r="B1" s="155" t="s">
        <v>342</v>
      </c>
      <c r="C1" s="156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1"/>
    </row>
    <row r="2" spans="1:18" s="154" customFormat="1" x14ac:dyDescent="0.2">
      <c r="B2" s="157" t="s">
        <v>174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1"/>
    </row>
    <row r="3" spans="1:18" s="154" customFormat="1" ht="2.4500000000000002" customHeight="1" x14ac:dyDescent="0.2">
      <c r="B3" s="158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1"/>
    </row>
    <row r="4" spans="1:18" s="154" customFormat="1" x14ac:dyDescent="0.2">
      <c r="B4" s="158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1"/>
    </row>
    <row r="5" spans="1:18" s="154" customFormat="1" x14ac:dyDescent="0.2">
      <c r="B5" s="159" t="s">
        <v>175</v>
      </c>
      <c r="C5" s="159"/>
      <c r="D5" s="140">
        <v>16.919</v>
      </c>
      <c r="E5" s="140">
        <v>17.1633</v>
      </c>
      <c r="F5" s="140">
        <v>17.063300000000002</v>
      </c>
      <c r="G5" s="140">
        <v>16.532299999999999</v>
      </c>
      <c r="H5" s="140">
        <v>17.095800000000001</v>
      </c>
      <c r="I5" s="140">
        <v>17.017700000000001</v>
      </c>
      <c r="J5" s="140">
        <v>18.247800000000002</v>
      </c>
      <c r="K5" s="140">
        <v>18.597000000000001</v>
      </c>
      <c r="L5" s="140">
        <v>19.653500000000001</v>
      </c>
      <c r="M5" s="140">
        <v>19.643999999999998</v>
      </c>
      <c r="N5" s="140">
        <v>20.037800000000001</v>
      </c>
      <c r="O5" s="140">
        <v>20.321200000000001</v>
      </c>
      <c r="P5" s="141"/>
    </row>
    <row r="6" spans="1:18" s="154" customFormat="1" x14ac:dyDescent="0.2">
      <c r="B6" s="158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1"/>
    </row>
    <row r="7" spans="1:18" s="154" customFormat="1" x14ac:dyDescent="0.2">
      <c r="A7" s="159"/>
      <c r="B7" s="159"/>
      <c r="C7" s="159"/>
      <c r="D7" s="139" t="s">
        <v>176</v>
      </c>
      <c r="E7" s="139" t="s">
        <v>177</v>
      </c>
      <c r="F7" s="139" t="s">
        <v>178</v>
      </c>
      <c r="G7" s="139" t="s">
        <v>179</v>
      </c>
      <c r="H7" s="139" t="s">
        <v>180</v>
      </c>
      <c r="I7" s="139" t="s">
        <v>181</v>
      </c>
      <c r="J7" s="139" t="s">
        <v>182</v>
      </c>
      <c r="K7" s="139" t="s">
        <v>183</v>
      </c>
      <c r="L7" s="139" t="s">
        <v>184</v>
      </c>
      <c r="M7" s="139" t="s">
        <v>185</v>
      </c>
      <c r="N7" s="139" t="s">
        <v>186</v>
      </c>
      <c r="O7" s="139" t="s">
        <v>187</v>
      </c>
      <c r="P7" s="153" t="s">
        <v>188</v>
      </c>
      <c r="Q7" s="159"/>
      <c r="R7" s="159"/>
    </row>
    <row r="8" spans="1:18" s="344" customFormat="1" x14ac:dyDescent="0.2">
      <c r="B8" s="345" t="s">
        <v>345</v>
      </c>
      <c r="C8" s="346" t="s">
        <v>346</v>
      </c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8"/>
    </row>
    <row r="9" spans="1:18" s="344" customFormat="1" x14ac:dyDescent="0.2">
      <c r="B9" s="349" t="s">
        <v>347</v>
      </c>
      <c r="C9" s="350" t="s">
        <v>348</v>
      </c>
      <c r="D9" s="351">
        <f>+'01'!G10</f>
        <v>66666.710000000006</v>
      </c>
      <c r="E9" s="351">
        <f>+'02'!G10</f>
        <v>30000.18</v>
      </c>
      <c r="F9" s="351">
        <f>+'03'!G10</f>
        <v>37281.47</v>
      </c>
      <c r="G9" s="351">
        <f>+'04'!G10</f>
        <v>59552.99</v>
      </c>
      <c r="H9" s="351">
        <f>+'05'!G10</f>
        <v>14202.29</v>
      </c>
      <c r="I9" s="351">
        <f>+'06'!G10</f>
        <v>20626.560000000001</v>
      </c>
      <c r="J9" s="351">
        <f>+'07'!G10</f>
        <v>46361.53</v>
      </c>
      <c r="K9" s="351">
        <f>+'08'!G10</f>
        <v>33142.04</v>
      </c>
      <c r="L9" s="351">
        <f>+'09'!G10</f>
        <v>106728.92</v>
      </c>
      <c r="M9" s="351">
        <f>+'10'!G10</f>
        <v>26555.759999999998</v>
      </c>
      <c r="N9" s="351">
        <f>+'11'!G10</f>
        <v>15270.29</v>
      </c>
      <c r="O9" s="351">
        <f>+'12'!G10</f>
        <v>18351.72</v>
      </c>
      <c r="P9" s="348">
        <f>SUM(D9:O9)</f>
        <v>474740.45999999996</v>
      </c>
    </row>
    <row r="10" spans="1:18" s="344" customFormat="1" x14ac:dyDescent="0.2">
      <c r="B10" s="349" t="s">
        <v>349</v>
      </c>
      <c r="C10" s="350" t="s">
        <v>350</v>
      </c>
      <c r="D10" s="351">
        <f>+'01'!G11</f>
        <v>167260.22</v>
      </c>
      <c r="E10" s="351">
        <f>+'02'!G11</f>
        <v>19508.990000000002</v>
      </c>
      <c r="F10" s="351">
        <f>+'03'!G11</f>
        <v>78341.759999999995</v>
      </c>
      <c r="G10" s="351">
        <f>+'04'!G11</f>
        <v>302762.07</v>
      </c>
      <c r="H10" s="351">
        <f>+'05'!G11</f>
        <v>171814.49</v>
      </c>
      <c r="I10" s="351">
        <f>+'06'!G11</f>
        <v>1091316.6499999999</v>
      </c>
      <c r="J10" s="351">
        <f>+'07'!G11</f>
        <v>999636.6</v>
      </c>
      <c r="K10" s="351">
        <f>+'08'!G11</f>
        <v>142671.59</v>
      </c>
      <c r="L10" s="351">
        <f>+'09'!G11</f>
        <v>409116.03</v>
      </c>
      <c r="M10" s="351">
        <f>+'10'!G11</f>
        <v>219561.15</v>
      </c>
      <c r="N10" s="351">
        <f>+'11'!G11</f>
        <v>147120.54</v>
      </c>
      <c r="O10" s="351">
        <f>+'12'!G11</f>
        <v>77326.55</v>
      </c>
      <c r="P10" s="348">
        <f>SUM(D10:O10)</f>
        <v>3826436.6399999992</v>
      </c>
    </row>
    <row r="11" spans="1:18" s="346" customFormat="1" x14ac:dyDescent="0.2">
      <c r="B11" s="345"/>
      <c r="C11" s="352" t="s">
        <v>189</v>
      </c>
      <c r="D11" s="348">
        <f>SUM(D9:D10)</f>
        <v>233926.93</v>
      </c>
      <c r="E11" s="348">
        <f t="shared" ref="E11:L11" si="0">SUM(E9:E10)</f>
        <v>49509.17</v>
      </c>
      <c r="F11" s="348">
        <f t="shared" si="0"/>
        <v>115623.23</v>
      </c>
      <c r="G11" s="348">
        <f t="shared" si="0"/>
        <v>362315.06</v>
      </c>
      <c r="H11" s="348">
        <f t="shared" si="0"/>
        <v>186016.78</v>
      </c>
      <c r="I11" s="348">
        <f t="shared" si="0"/>
        <v>1111943.21</v>
      </c>
      <c r="J11" s="348">
        <f t="shared" si="0"/>
        <v>1045998.13</v>
      </c>
      <c r="K11" s="348">
        <f t="shared" si="0"/>
        <v>175813.63</v>
      </c>
      <c r="L11" s="348">
        <f t="shared" si="0"/>
        <v>515844.95</v>
      </c>
      <c r="M11" s="348">
        <f t="shared" ref="M11:O11" si="1">SUM(M9:M10)</f>
        <v>246116.91</v>
      </c>
      <c r="N11" s="348">
        <f t="shared" si="1"/>
        <v>162390.83000000002</v>
      </c>
      <c r="O11" s="348">
        <f t="shared" si="1"/>
        <v>95678.27</v>
      </c>
      <c r="P11" s="348">
        <f>+P9+P10</f>
        <v>4301177.0999999996</v>
      </c>
    </row>
    <row r="12" spans="1:18" x14ac:dyDescent="0.2">
      <c r="B12" s="143"/>
      <c r="C12" s="136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</row>
    <row r="13" spans="1:18" s="344" customFormat="1" x14ac:dyDescent="0.2">
      <c r="B13" s="349" t="s">
        <v>353</v>
      </c>
      <c r="C13" s="350" t="s">
        <v>354</v>
      </c>
      <c r="D13" s="351">
        <f>+'01'!G14</f>
        <v>6218.96</v>
      </c>
      <c r="E13" s="351">
        <f>+'02'!G14</f>
        <v>6218.96</v>
      </c>
      <c r="F13" s="351">
        <f>+'03'!G14</f>
        <v>48469.279999999999</v>
      </c>
      <c r="G13" s="351">
        <f>+'04'!G14</f>
        <v>5469.28</v>
      </c>
      <c r="H13" s="351">
        <f>+'05'!G14</f>
        <v>30469.279999999999</v>
      </c>
      <c r="I13" s="351">
        <f>+'06'!G14</f>
        <v>40469.279999999999</v>
      </c>
      <c r="J13" s="351">
        <f>+'07'!G14</f>
        <v>69269.279999999999</v>
      </c>
      <c r="K13" s="351">
        <f>+'08'!G14</f>
        <v>69269.279999999999</v>
      </c>
      <c r="L13" s="351">
        <f>+'09'!G14</f>
        <v>76236.820000000007</v>
      </c>
      <c r="M13" s="351">
        <f>+'10'!G14</f>
        <v>76236.820000000007</v>
      </c>
      <c r="N13" s="351">
        <f>+'11'!G14</f>
        <v>45586.82</v>
      </c>
      <c r="O13" s="351">
        <f>+'12'!G14</f>
        <v>45586.82</v>
      </c>
      <c r="P13" s="348">
        <f>SUM(D13:O13)</f>
        <v>519500.88</v>
      </c>
    </row>
    <row r="14" spans="1:18" s="344" customFormat="1" x14ac:dyDescent="0.2">
      <c r="B14" s="349" t="s">
        <v>357</v>
      </c>
      <c r="C14" s="350" t="s">
        <v>358</v>
      </c>
      <c r="D14" s="351">
        <f>+'01'!G16</f>
        <v>38625.660000000003</v>
      </c>
      <c r="E14" s="351">
        <f>+'02'!G16</f>
        <v>50340.46</v>
      </c>
      <c r="F14" s="351">
        <f>+'03'!G16</f>
        <v>31303.98</v>
      </c>
      <c r="G14" s="351">
        <f>+'04'!G16</f>
        <v>73259.87</v>
      </c>
      <c r="H14" s="351">
        <f>+'05'!G16</f>
        <v>59926.53</v>
      </c>
      <c r="I14" s="351">
        <f>+'06'!G16</f>
        <v>35759.85</v>
      </c>
      <c r="J14" s="351">
        <f>+'07'!G16</f>
        <v>35759.85</v>
      </c>
      <c r="K14" s="351">
        <f>+'08'!G16</f>
        <v>59926.51</v>
      </c>
      <c r="L14" s="351">
        <f>+'09'!G16</f>
        <v>12492.17</v>
      </c>
      <c r="M14" s="351">
        <f>+'10'!G16</f>
        <v>3492.17</v>
      </c>
      <c r="N14" s="351">
        <f>+'11'!G16</f>
        <v>158877.12</v>
      </c>
      <c r="O14" s="351">
        <f>+'12'!G16</f>
        <v>3342.32</v>
      </c>
      <c r="P14" s="348">
        <f>SUM(D14:O14)</f>
        <v>563106.48999999987</v>
      </c>
    </row>
    <row r="15" spans="1:18" s="344" customFormat="1" x14ac:dyDescent="0.2">
      <c r="B15" s="353"/>
      <c r="C15" s="353" t="s">
        <v>190</v>
      </c>
      <c r="D15" s="354">
        <f t="shared" ref="D15:O15" si="2">+D5</f>
        <v>16.919</v>
      </c>
      <c r="E15" s="354">
        <f t="shared" si="2"/>
        <v>17.1633</v>
      </c>
      <c r="F15" s="354">
        <f t="shared" si="2"/>
        <v>17.063300000000002</v>
      </c>
      <c r="G15" s="354">
        <f t="shared" si="2"/>
        <v>16.532299999999999</v>
      </c>
      <c r="H15" s="354">
        <f t="shared" si="2"/>
        <v>17.095800000000001</v>
      </c>
      <c r="I15" s="354">
        <f t="shared" si="2"/>
        <v>17.017700000000001</v>
      </c>
      <c r="J15" s="354">
        <f t="shared" si="2"/>
        <v>18.247800000000002</v>
      </c>
      <c r="K15" s="354">
        <f t="shared" si="2"/>
        <v>18.597000000000001</v>
      </c>
      <c r="L15" s="354">
        <f t="shared" si="2"/>
        <v>19.653500000000001</v>
      </c>
      <c r="M15" s="354">
        <f t="shared" si="2"/>
        <v>19.643999999999998</v>
      </c>
      <c r="N15" s="354">
        <f t="shared" si="2"/>
        <v>20.037800000000001</v>
      </c>
      <c r="O15" s="354">
        <f t="shared" si="2"/>
        <v>20.321200000000001</v>
      </c>
      <c r="P15" s="348"/>
    </row>
    <row r="16" spans="1:18" s="346" customFormat="1" x14ac:dyDescent="0.2">
      <c r="B16" s="345"/>
      <c r="C16" s="352" t="s">
        <v>191</v>
      </c>
      <c r="D16" s="355">
        <f>+SUM(D13:D14)*D15</f>
        <v>758726.12578000012</v>
      </c>
      <c r="E16" s="355">
        <f t="shared" ref="E16:M16" si="3">+SUM(E13:E14)*E15</f>
        <v>970746.29328599991</v>
      </c>
      <c r="F16" s="355">
        <f t="shared" si="3"/>
        <v>1361195.067358</v>
      </c>
      <c r="G16" s="355">
        <f t="shared" si="3"/>
        <v>1301573.9265449999</v>
      </c>
      <c r="H16" s="355">
        <f t="shared" si="3"/>
        <v>1545388.688598</v>
      </c>
      <c r="I16" s="355">
        <f t="shared" si="3"/>
        <v>1297244.4656010002</v>
      </c>
      <c r="J16" s="355">
        <f t="shared" si="3"/>
        <v>1916550.5584140003</v>
      </c>
      <c r="K16" s="355">
        <f t="shared" si="3"/>
        <v>2402654.1066300003</v>
      </c>
      <c r="L16" s="355">
        <f t="shared" si="3"/>
        <v>1743835.2049650003</v>
      </c>
      <c r="M16" s="355">
        <f t="shared" si="3"/>
        <v>1566196.2795599999</v>
      </c>
      <c r="N16" s="355">
        <f t="shared" ref="N16:O16" si="4">+SUM(N13:N14)*N15</f>
        <v>4097007.5369320004</v>
      </c>
      <c r="O16" s="355">
        <f t="shared" si="4"/>
        <v>994298.83976800006</v>
      </c>
      <c r="P16" s="348">
        <f>SUM(D16:O16)</f>
        <v>19955417.093437001</v>
      </c>
    </row>
    <row r="17" spans="2:24" x14ac:dyDescent="0.2">
      <c r="B17" s="143"/>
      <c r="C17" s="138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5"/>
    </row>
    <row r="18" spans="2:24" s="344" customFormat="1" x14ac:dyDescent="0.2">
      <c r="B18" s="345" t="s">
        <v>371</v>
      </c>
      <c r="C18" s="356" t="s">
        <v>372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48">
        <f>SUM(D18:O18)</f>
        <v>0</v>
      </c>
    </row>
    <row r="19" spans="2:24" s="344" customFormat="1" ht="14.45" customHeight="1" x14ac:dyDescent="0.2">
      <c r="B19" s="349" t="s">
        <v>371</v>
      </c>
      <c r="C19" s="350" t="s">
        <v>256</v>
      </c>
      <c r="D19" s="351">
        <f>+'BG 12 PER'!B12+'BG 12 PER'!B13+'BG 12 PER'!B14</f>
        <v>1611981</v>
      </c>
      <c r="E19" s="351">
        <f>+'BG 12 PER'!C12+'BG 12 PER'!C13+'BG 12 PER'!C14</f>
        <v>2141403</v>
      </c>
      <c r="F19" s="351">
        <f>+'BG 12 PER'!D12+'BG 12 PER'!D13+'BG 12 PER'!D14</f>
        <v>2036056</v>
      </c>
      <c r="G19" s="351">
        <f>+'BG 12 PER'!E12+'BG 12 PER'!E13+'BG 12 PER'!E14</f>
        <v>2023235</v>
      </c>
      <c r="H19" s="351">
        <f>+'BG 12 PER'!F12+'BG 12 PER'!F13+'BG 12 PER'!F14</f>
        <v>2077341</v>
      </c>
      <c r="I19" s="351">
        <f>+'BG 12 PER'!G12+'BG 12 PER'!G13+'BG 12 PER'!G14</f>
        <v>1923613</v>
      </c>
      <c r="J19" s="351">
        <f>+'BG 12 PER'!H12+'BG 12 PER'!H13+'BG 12 PER'!H14</f>
        <v>752182</v>
      </c>
      <c r="K19" s="351">
        <f>+'BG 12 PER'!I12+'BG 12 PER'!I13+'BG 12 PER'!I14</f>
        <v>1068057</v>
      </c>
      <c r="L19" s="351">
        <f>+'BG 12 PER'!J12+'BG 12 PER'!J13+'BG 12 PER'!J14</f>
        <v>869082</v>
      </c>
      <c r="M19" s="351">
        <f>+'BG 12 PER'!K12+'BG 12 PER'!K13+'BG 12 PER'!K14</f>
        <v>1115447</v>
      </c>
      <c r="N19" s="351">
        <f>+'BG 12 PER'!L12+'BG 12 PER'!L13+'BG 12 PER'!L14</f>
        <v>535107</v>
      </c>
      <c r="O19" s="351">
        <f>+'BG 12 PER'!M12+'BG 12 PER'!M13+'BG 12 PER'!M14</f>
        <v>539670</v>
      </c>
      <c r="P19" s="348">
        <f>SUM(D19:O19)</f>
        <v>16693174</v>
      </c>
    </row>
    <row r="20" spans="2:24" s="346" customFormat="1" ht="14.45" customHeight="1" x14ac:dyDescent="0.2">
      <c r="B20" s="345"/>
      <c r="C20" s="352" t="s">
        <v>1009</v>
      </c>
      <c r="D20" s="355">
        <f>+D19</f>
        <v>1611981</v>
      </c>
      <c r="E20" s="355">
        <f t="shared" ref="E20:O20" si="5">+E19</f>
        <v>2141403</v>
      </c>
      <c r="F20" s="355">
        <f t="shared" si="5"/>
        <v>2036056</v>
      </c>
      <c r="G20" s="355">
        <f t="shared" si="5"/>
        <v>2023235</v>
      </c>
      <c r="H20" s="355">
        <f t="shared" si="5"/>
        <v>2077341</v>
      </c>
      <c r="I20" s="355">
        <f t="shared" si="5"/>
        <v>1923613</v>
      </c>
      <c r="J20" s="355">
        <f t="shared" si="5"/>
        <v>752182</v>
      </c>
      <c r="K20" s="355">
        <f t="shared" si="5"/>
        <v>1068057</v>
      </c>
      <c r="L20" s="355">
        <f t="shared" si="5"/>
        <v>869082</v>
      </c>
      <c r="M20" s="355">
        <f t="shared" si="5"/>
        <v>1115447</v>
      </c>
      <c r="N20" s="355">
        <f t="shared" si="5"/>
        <v>535107</v>
      </c>
      <c r="O20" s="355">
        <f t="shared" si="5"/>
        <v>539670</v>
      </c>
      <c r="P20" s="348">
        <f>SUM(D20:O20)</f>
        <v>16693174</v>
      </c>
    </row>
    <row r="21" spans="2:24" ht="14.45" customHeight="1" x14ac:dyDescent="0.2">
      <c r="B21" s="143"/>
      <c r="C21" s="136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5"/>
    </row>
    <row r="22" spans="2:24" hidden="1" x14ac:dyDescent="0.2">
      <c r="B22" s="165" t="s">
        <v>192</v>
      </c>
      <c r="C22" s="163" t="str">
        <f>+'[8]BG 12'!A11</f>
        <v xml:space="preserve">DEUDORES DIVERSOS                              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45">
        <f t="shared" ref="P22:P27" si="6">SUM(D22:O22)</f>
        <v>0</v>
      </c>
    </row>
    <row r="23" spans="2:24" hidden="1" x14ac:dyDescent="0.2">
      <c r="B23" s="166" t="s">
        <v>193</v>
      </c>
      <c r="C23" s="164" t="s">
        <v>194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45">
        <f t="shared" si="6"/>
        <v>0</v>
      </c>
    </row>
    <row r="24" spans="2:24" hidden="1" x14ac:dyDescent="0.2">
      <c r="B24" s="162" t="s">
        <v>195</v>
      </c>
      <c r="C24" s="160" t="s">
        <v>196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5">
        <f t="shared" si="6"/>
        <v>0</v>
      </c>
    </row>
    <row r="25" spans="2:24" hidden="1" x14ac:dyDescent="0.2">
      <c r="B25" s="162" t="s">
        <v>197</v>
      </c>
      <c r="C25" s="160" t="s">
        <v>198</v>
      </c>
      <c r="D25" s="141">
        <v>0</v>
      </c>
      <c r="E25" s="141">
        <v>0</v>
      </c>
      <c r="F25" s="141">
        <v>0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5">
        <f t="shared" si="6"/>
        <v>0</v>
      </c>
      <c r="T25" s="139" t="s">
        <v>183</v>
      </c>
      <c r="U25" s="139" t="s">
        <v>184</v>
      </c>
      <c r="V25" s="139" t="s">
        <v>185</v>
      </c>
      <c r="W25" s="139" t="s">
        <v>186</v>
      </c>
      <c r="X25" s="139" t="s">
        <v>187</v>
      </c>
    </row>
    <row r="26" spans="2:24" hidden="1" x14ac:dyDescent="0.2">
      <c r="B26" s="162" t="s">
        <v>199</v>
      </c>
      <c r="C26" s="160" t="s">
        <v>200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5">
        <f t="shared" si="6"/>
        <v>0</v>
      </c>
      <c r="T26" s="141">
        <v>-69833.62</v>
      </c>
      <c r="U26" s="141">
        <v>-69833.62</v>
      </c>
      <c r="V26" s="141">
        <v>-69833.62</v>
      </c>
      <c r="W26" s="141">
        <v>-69833.62</v>
      </c>
      <c r="X26" s="141">
        <v>-69833.62</v>
      </c>
    </row>
    <row r="27" spans="2:24" hidden="1" x14ac:dyDescent="0.2">
      <c r="C27" s="161" t="s">
        <v>201</v>
      </c>
      <c r="D27" s="141">
        <f t="shared" ref="D27:O27" si="7">SUM(D23:D26)</f>
        <v>0</v>
      </c>
      <c r="E27" s="141">
        <f t="shared" si="7"/>
        <v>0</v>
      </c>
      <c r="F27" s="141">
        <f t="shared" si="7"/>
        <v>0</v>
      </c>
      <c r="G27" s="141">
        <f t="shared" si="7"/>
        <v>0</v>
      </c>
      <c r="H27" s="141">
        <f t="shared" si="7"/>
        <v>0</v>
      </c>
      <c r="I27" s="141">
        <f t="shared" si="7"/>
        <v>0</v>
      </c>
      <c r="J27" s="141">
        <f t="shared" si="7"/>
        <v>0</v>
      </c>
      <c r="K27" s="141">
        <f t="shared" si="7"/>
        <v>0</v>
      </c>
      <c r="L27" s="141">
        <f t="shared" si="7"/>
        <v>0</v>
      </c>
      <c r="M27" s="141">
        <f t="shared" si="7"/>
        <v>0</v>
      </c>
      <c r="N27" s="141">
        <f t="shared" si="7"/>
        <v>0</v>
      </c>
      <c r="O27" s="141">
        <f t="shared" si="7"/>
        <v>0</v>
      </c>
      <c r="P27" s="145">
        <f t="shared" si="6"/>
        <v>0</v>
      </c>
    </row>
    <row r="28" spans="2:24" hidden="1" x14ac:dyDescent="0.2"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5"/>
    </row>
    <row r="29" spans="2:24" hidden="1" x14ac:dyDescent="0.2">
      <c r="B29" s="143" t="s">
        <v>202</v>
      </c>
      <c r="C29" s="138" t="s">
        <v>203</v>
      </c>
      <c r="D29" s="141">
        <v>0</v>
      </c>
      <c r="E29" s="141">
        <v>0</v>
      </c>
      <c r="F29" s="141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5">
        <f>SUM(D29:O29)</f>
        <v>0</v>
      </c>
    </row>
    <row r="30" spans="2:24" hidden="1" x14ac:dyDescent="0.2">
      <c r="C30" s="162" t="s">
        <v>190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18.064</v>
      </c>
      <c r="O30" s="140">
        <v>17.187000000000001</v>
      </c>
      <c r="P30" s="145"/>
    </row>
    <row r="31" spans="2:24" hidden="1" x14ac:dyDescent="0.2">
      <c r="B31" s="143"/>
      <c r="C31" s="136" t="s">
        <v>204</v>
      </c>
      <c r="D31" s="141">
        <f>D29*D30</f>
        <v>0</v>
      </c>
      <c r="E31" s="141">
        <f>E29*E30</f>
        <v>0</v>
      </c>
      <c r="F31" s="141">
        <f>F29*F30</f>
        <v>0</v>
      </c>
      <c r="G31" s="141">
        <f>G29*G30</f>
        <v>0</v>
      </c>
      <c r="H31" s="141">
        <f t="shared" ref="H31:N31" si="8">H29*H30</f>
        <v>0</v>
      </c>
      <c r="I31" s="141">
        <f t="shared" si="8"/>
        <v>0</v>
      </c>
      <c r="J31" s="141">
        <f t="shared" si="8"/>
        <v>0</v>
      </c>
      <c r="K31" s="141">
        <f t="shared" si="8"/>
        <v>0</v>
      </c>
      <c r="L31" s="141">
        <f t="shared" si="8"/>
        <v>0</v>
      </c>
      <c r="M31" s="141">
        <f t="shared" si="8"/>
        <v>0</v>
      </c>
      <c r="N31" s="141">
        <f t="shared" si="8"/>
        <v>0</v>
      </c>
      <c r="O31" s="141">
        <f>O29*O30</f>
        <v>0</v>
      </c>
      <c r="P31" s="145">
        <f>SUM(D31:O31)</f>
        <v>0</v>
      </c>
    </row>
    <row r="32" spans="2:24" hidden="1" x14ac:dyDescent="0.2">
      <c r="B32" s="143"/>
      <c r="C32" s="138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5"/>
    </row>
    <row r="33" spans="1:16" hidden="1" x14ac:dyDescent="0.2">
      <c r="B33" s="167" t="s">
        <v>162</v>
      </c>
      <c r="C33" s="161" t="s">
        <v>159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5"/>
    </row>
    <row r="34" spans="1:16" hidden="1" x14ac:dyDescent="0.2">
      <c r="B34" s="162" t="s">
        <v>163</v>
      </c>
      <c r="C34" s="160" t="s">
        <v>247</v>
      </c>
      <c r="D34" s="141">
        <v>0</v>
      </c>
      <c r="E34" s="141">
        <v>0</v>
      </c>
      <c r="F34" s="141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0</v>
      </c>
      <c r="N34" s="141">
        <f>+M34</f>
        <v>0</v>
      </c>
      <c r="O34" s="141">
        <f>+N34</f>
        <v>0</v>
      </c>
      <c r="P34" s="145">
        <f>SUM(D34:O34)</f>
        <v>0</v>
      </c>
    </row>
    <row r="35" spans="1:16" hidden="1" x14ac:dyDescent="0.2">
      <c r="B35" s="162" t="s">
        <v>205</v>
      </c>
      <c r="C35" s="138" t="s">
        <v>206</v>
      </c>
      <c r="D35" s="141">
        <v>0</v>
      </c>
      <c r="E35" s="141">
        <v>0</v>
      </c>
      <c r="F35" s="141">
        <v>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5">
        <f>SUM(D35:O35)</f>
        <v>0</v>
      </c>
    </row>
    <row r="36" spans="1:16" hidden="1" x14ac:dyDescent="0.2">
      <c r="B36" s="143"/>
      <c r="C36" s="136" t="s">
        <v>207</v>
      </c>
      <c r="D36" s="135">
        <f t="shared" ref="D36:O36" si="9">SUM(D34:D35)</f>
        <v>0</v>
      </c>
      <c r="E36" s="135">
        <f t="shared" si="9"/>
        <v>0</v>
      </c>
      <c r="F36" s="135">
        <f t="shared" si="9"/>
        <v>0</v>
      </c>
      <c r="G36" s="135">
        <f t="shared" si="9"/>
        <v>0</v>
      </c>
      <c r="H36" s="135">
        <f t="shared" si="9"/>
        <v>0</v>
      </c>
      <c r="I36" s="135">
        <f t="shared" si="9"/>
        <v>0</v>
      </c>
      <c r="J36" s="135">
        <f t="shared" si="9"/>
        <v>0</v>
      </c>
      <c r="K36" s="135">
        <f t="shared" si="9"/>
        <v>0</v>
      </c>
      <c r="L36" s="135">
        <f t="shared" si="9"/>
        <v>0</v>
      </c>
      <c r="M36" s="135">
        <f t="shared" si="9"/>
        <v>0</v>
      </c>
      <c r="N36" s="135">
        <f t="shared" si="9"/>
        <v>0</v>
      </c>
      <c r="O36" s="135">
        <f t="shared" si="9"/>
        <v>0</v>
      </c>
      <c r="P36" s="145">
        <f>SUM(D36:O36)</f>
        <v>0</v>
      </c>
    </row>
    <row r="37" spans="1:16" hidden="1" x14ac:dyDescent="0.2"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6" x14ac:dyDescent="0.2"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34"/>
    </row>
    <row r="39" spans="1:16" x14ac:dyDescent="0.2">
      <c r="E39" s="148"/>
      <c r="F39" s="148"/>
      <c r="G39" s="148"/>
      <c r="H39" s="148"/>
      <c r="I39" s="148"/>
      <c r="J39" s="148"/>
      <c r="M39" s="374" t="s">
        <v>208</v>
      </c>
      <c r="N39" s="374"/>
      <c r="O39" s="374"/>
      <c r="P39" s="145">
        <f>+P36+P31+P27+P20+P16+P11</f>
        <v>40949768.193437003</v>
      </c>
    </row>
    <row r="40" spans="1:16" x14ac:dyDescent="0.2">
      <c r="E40" s="148"/>
      <c r="F40" s="148"/>
      <c r="G40" s="148"/>
      <c r="H40" s="148"/>
      <c r="I40" s="148"/>
      <c r="J40" s="148"/>
    </row>
    <row r="41" spans="1:16" ht="13.5" thickBot="1" x14ac:dyDescent="0.25">
      <c r="E41" s="148"/>
      <c r="F41" s="148"/>
      <c r="G41" s="148"/>
      <c r="H41" s="148"/>
      <c r="I41" s="148"/>
      <c r="J41" s="148"/>
      <c r="M41" s="374" t="s">
        <v>209</v>
      </c>
      <c r="N41" s="374"/>
      <c r="O41" s="374"/>
      <c r="P41" s="133">
        <f>+P39/12</f>
        <v>3412480.6827864167</v>
      </c>
    </row>
    <row r="42" spans="1:16" ht="13.5" thickTop="1" x14ac:dyDescent="0.2"/>
    <row r="43" spans="1:16" x14ac:dyDescent="0.2">
      <c r="A43" s="154"/>
      <c r="C43" s="156" t="s">
        <v>210</v>
      </c>
    </row>
    <row r="44" spans="1:16" ht="10.15" customHeight="1" x14ac:dyDescent="0.2">
      <c r="A44" s="154"/>
      <c r="C44" s="154"/>
    </row>
    <row r="45" spans="1:16" x14ac:dyDescent="0.2">
      <c r="A45" s="154"/>
      <c r="C45" s="159"/>
      <c r="D45" s="139" t="s">
        <v>176</v>
      </c>
      <c r="E45" s="139" t="s">
        <v>177</v>
      </c>
      <c r="F45" s="139" t="s">
        <v>178</v>
      </c>
      <c r="G45" s="139" t="s">
        <v>179</v>
      </c>
      <c r="H45" s="139" t="s">
        <v>180</v>
      </c>
      <c r="I45" s="139" t="s">
        <v>181</v>
      </c>
      <c r="J45" s="139" t="s">
        <v>182</v>
      </c>
      <c r="K45" s="139" t="s">
        <v>183</v>
      </c>
      <c r="L45" s="139" t="s">
        <v>184</v>
      </c>
      <c r="M45" s="139" t="s">
        <v>185</v>
      </c>
      <c r="N45" s="139" t="s">
        <v>186</v>
      </c>
      <c r="O45" s="139" t="s">
        <v>187</v>
      </c>
      <c r="P45" s="153" t="s">
        <v>188</v>
      </c>
    </row>
    <row r="46" spans="1:16" x14ac:dyDescent="0.2">
      <c r="A46" s="154"/>
      <c r="B46" s="146" t="s">
        <v>473</v>
      </c>
      <c r="C46" s="163" t="s">
        <v>474</v>
      </c>
      <c r="D46" s="131">
        <f>+'BG 12 PER'!B43+'BG 12 PER'!B44+'BG 12 PER'!B45</f>
        <v>1612400</v>
      </c>
      <c r="E46" s="131">
        <f>+'BG 12 PER'!C43+'BG 12 PER'!C44+'BG 12 PER'!C45</f>
        <v>441721</v>
      </c>
      <c r="F46" s="131">
        <f>+'BG 12 PER'!D43+'BG 12 PER'!D44+'BG 12 PER'!D45</f>
        <v>0</v>
      </c>
      <c r="G46" s="131">
        <f>+'BG 12 PER'!E43+'BG 12 PER'!E44+'BG 12 PER'!E45</f>
        <v>0</v>
      </c>
      <c r="H46" s="131">
        <f>+'BG 12 PER'!F43+'BG 12 PER'!F44+'BG 12 PER'!F45</f>
        <v>0</v>
      </c>
      <c r="I46" s="131">
        <f>+'BG 12 PER'!G43+'BG 12 PER'!G44+'BG 12 PER'!G45</f>
        <v>0</v>
      </c>
      <c r="J46" s="131">
        <f>+'BG 12 PER'!H43+'BG 12 PER'!H44+'BG 12 PER'!H45</f>
        <v>0</v>
      </c>
      <c r="K46" s="131">
        <f>+'BG 12 PER'!I43+'BG 12 PER'!I44+'BG 12 PER'!I45</f>
        <v>0</v>
      </c>
      <c r="L46" s="131">
        <f>+'BG 12 PER'!J43+'BG 12 PER'!J44+'BG 12 PER'!J45</f>
        <v>0</v>
      </c>
      <c r="M46" s="131">
        <f>+'BG 12 PER'!K43+'BG 12 PER'!K44+'BG 12 PER'!K45</f>
        <v>0</v>
      </c>
      <c r="N46" s="131">
        <f>+'BG 12 PER'!L43+'BG 12 PER'!L44+'BG 12 PER'!L45</f>
        <v>204173</v>
      </c>
      <c r="O46" s="131">
        <f>+'BG 12 PER'!M43+'BG 12 PER'!M44+'BG 12 PER'!M45</f>
        <v>205103</v>
      </c>
      <c r="P46" s="145">
        <f>SUM(D46:O46)</f>
        <v>2463397</v>
      </c>
    </row>
    <row r="47" spans="1:16" x14ac:dyDescent="0.2">
      <c r="A47" s="154"/>
      <c r="C47" s="159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45"/>
    </row>
    <row r="48" spans="1:16" hidden="1" x14ac:dyDescent="0.2">
      <c r="A48" s="154"/>
      <c r="B48" s="168" t="s">
        <v>164</v>
      </c>
      <c r="C48" s="169" t="s">
        <v>160</v>
      </c>
      <c r="D48" s="132">
        <f t="shared" ref="D48:O48" si="10">SUM(D49:D61)</f>
        <v>0</v>
      </c>
      <c r="E48" s="132">
        <f t="shared" si="10"/>
        <v>0</v>
      </c>
      <c r="F48" s="132">
        <f t="shared" si="10"/>
        <v>0</v>
      </c>
      <c r="G48" s="132">
        <f t="shared" si="10"/>
        <v>0</v>
      </c>
      <c r="H48" s="132">
        <f t="shared" si="10"/>
        <v>0</v>
      </c>
      <c r="I48" s="132">
        <f t="shared" si="10"/>
        <v>0</v>
      </c>
      <c r="J48" s="132">
        <f t="shared" si="10"/>
        <v>0</v>
      </c>
      <c r="K48" s="132">
        <f t="shared" si="10"/>
        <v>0</v>
      </c>
      <c r="L48" s="132">
        <f>SUM(L49:L61)</f>
        <v>0</v>
      </c>
      <c r="M48" s="132">
        <f t="shared" si="10"/>
        <v>0</v>
      </c>
      <c r="N48" s="132">
        <f t="shared" si="10"/>
        <v>0</v>
      </c>
      <c r="O48" s="132">
        <f t="shared" si="10"/>
        <v>0</v>
      </c>
      <c r="P48" s="145">
        <f>SUM(D48:O48)</f>
        <v>0</v>
      </c>
    </row>
    <row r="49" spans="1:16" hidden="1" x14ac:dyDescent="0.2">
      <c r="A49" s="154"/>
      <c r="B49" s="170" t="s">
        <v>165</v>
      </c>
      <c r="C49" s="171" t="s">
        <v>166</v>
      </c>
      <c r="D49" s="132">
        <v>0</v>
      </c>
      <c r="E49" s="132">
        <v>0</v>
      </c>
      <c r="F49" s="132">
        <v>0</v>
      </c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>
        <v>0</v>
      </c>
      <c r="P49" s="145">
        <f t="shared" ref="P49:P61" si="11">SUM(D49:O49)</f>
        <v>0</v>
      </c>
    </row>
    <row r="50" spans="1:16" hidden="1" x14ac:dyDescent="0.2">
      <c r="A50" s="154"/>
      <c r="B50" s="170" t="s">
        <v>167</v>
      </c>
      <c r="C50" s="171" t="s">
        <v>168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2">
        <v>0</v>
      </c>
      <c r="M50" s="132">
        <v>0</v>
      </c>
      <c r="N50" s="132">
        <v>0</v>
      </c>
      <c r="O50" s="132">
        <v>0</v>
      </c>
      <c r="P50" s="145">
        <f t="shared" si="11"/>
        <v>0</v>
      </c>
    </row>
    <row r="51" spans="1:16" hidden="1" x14ac:dyDescent="0.2">
      <c r="A51" s="154"/>
      <c r="B51" s="170" t="s">
        <v>257</v>
      </c>
      <c r="C51" s="171" t="s">
        <v>258</v>
      </c>
      <c r="D51" s="132">
        <v>0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>
        <v>0</v>
      </c>
      <c r="P51" s="145">
        <f t="shared" si="11"/>
        <v>0</v>
      </c>
    </row>
    <row r="52" spans="1:16" hidden="1" x14ac:dyDescent="0.2">
      <c r="A52" s="154"/>
      <c r="B52" s="170" t="s">
        <v>169</v>
      </c>
      <c r="C52" s="171" t="s">
        <v>170</v>
      </c>
      <c r="D52" s="132">
        <v>0</v>
      </c>
      <c r="E52" s="132">
        <v>0</v>
      </c>
      <c r="F52" s="132">
        <v>0</v>
      </c>
      <c r="G52" s="132">
        <v>0</v>
      </c>
      <c r="H52" s="132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45">
        <f t="shared" si="11"/>
        <v>0</v>
      </c>
    </row>
    <row r="53" spans="1:16" hidden="1" x14ac:dyDescent="0.2">
      <c r="A53" s="154"/>
      <c r="B53" s="170" t="s">
        <v>259</v>
      </c>
      <c r="C53" s="171" t="s">
        <v>260</v>
      </c>
      <c r="D53" s="132">
        <v>0</v>
      </c>
      <c r="E53" s="132">
        <v>0</v>
      </c>
      <c r="F53" s="132">
        <v>0</v>
      </c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>
        <v>0</v>
      </c>
      <c r="P53" s="145">
        <f t="shared" si="11"/>
        <v>0</v>
      </c>
    </row>
    <row r="54" spans="1:16" hidden="1" x14ac:dyDescent="0.2">
      <c r="A54" s="154"/>
      <c r="B54" s="170" t="s">
        <v>261</v>
      </c>
      <c r="C54" s="171" t="s">
        <v>262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  <c r="I54" s="132">
        <v>0</v>
      </c>
      <c r="J54" s="132">
        <v>0</v>
      </c>
      <c r="K54" s="132">
        <v>0</v>
      </c>
      <c r="L54" s="132">
        <v>0</v>
      </c>
      <c r="M54" s="132">
        <v>0</v>
      </c>
      <c r="N54" s="132">
        <v>0</v>
      </c>
      <c r="O54" s="132">
        <v>0</v>
      </c>
      <c r="P54" s="145">
        <f t="shared" si="11"/>
        <v>0</v>
      </c>
    </row>
    <row r="55" spans="1:16" hidden="1" x14ac:dyDescent="0.2">
      <c r="A55" s="154"/>
      <c r="B55" s="170" t="s">
        <v>263</v>
      </c>
      <c r="C55" s="171" t="s">
        <v>264</v>
      </c>
      <c r="D55" s="132">
        <v>0</v>
      </c>
      <c r="E55" s="132">
        <v>0</v>
      </c>
      <c r="F55" s="132">
        <v>0</v>
      </c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>
        <v>0</v>
      </c>
      <c r="P55" s="145">
        <f t="shared" si="11"/>
        <v>0</v>
      </c>
    </row>
    <row r="56" spans="1:16" hidden="1" x14ac:dyDescent="0.2">
      <c r="A56" s="154"/>
      <c r="B56" s="170" t="s">
        <v>303</v>
      </c>
      <c r="C56" s="171" t="s">
        <v>173</v>
      </c>
      <c r="D56" s="132">
        <v>0</v>
      </c>
      <c r="E56" s="132">
        <v>0</v>
      </c>
      <c r="F56" s="132">
        <v>0</v>
      </c>
      <c r="G56" s="132">
        <v>0</v>
      </c>
      <c r="H56" s="132">
        <v>0</v>
      </c>
      <c r="I56" s="132">
        <v>0</v>
      </c>
      <c r="J56" s="132">
        <v>0</v>
      </c>
      <c r="K56" s="132">
        <v>0</v>
      </c>
      <c r="L56" s="132">
        <v>0</v>
      </c>
      <c r="M56" s="132">
        <v>0</v>
      </c>
      <c r="N56" s="132">
        <v>0</v>
      </c>
      <c r="O56" s="132">
        <v>0</v>
      </c>
      <c r="P56" s="145">
        <f t="shared" si="11"/>
        <v>0</v>
      </c>
    </row>
    <row r="57" spans="1:16" hidden="1" x14ac:dyDescent="0.2">
      <c r="A57" s="154"/>
      <c r="B57" s="170" t="s">
        <v>265</v>
      </c>
      <c r="C57" s="171" t="s">
        <v>266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>
        <v>0</v>
      </c>
      <c r="P57" s="145">
        <f>SUM(D57:O57)</f>
        <v>0</v>
      </c>
    </row>
    <row r="58" spans="1:16" hidden="1" x14ac:dyDescent="0.2">
      <c r="A58" s="154"/>
      <c r="B58" s="170" t="s">
        <v>304</v>
      </c>
      <c r="C58" s="171" t="s">
        <v>305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  <c r="I58" s="132">
        <v>0</v>
      </c>
      <c r="J58" s="132">
        <v>0</v>
      </c>
      <c r="K58" s="132">
        <v>0</v>
      </c>
      <c r="L58" s="132">
        <v>0</v>
      </c>
      <c r="M58" s="132">
        <v>0</v>
      </c>
      <c r="N58" s="132">
        <v>0</v>
      </c>
      <c r="O58" s="132">
        <v>0</v>
      </c>
      <c r="P58" s="145">
        <f t="shared" ref="P58:P60" si="12">SUM(D58:O58)</f>
        <v>0</v>
      </c>
    </row>
    <row r="59" spans="1:16" hidden="1" x14ac:dyDescent="0.2">
      <c r="A59" s="154"/>
      <c r="B59" s="170" t="s">
        <v>307</v>
      </c>
      <c r="C59" s="171" t="s">
        <v>308</v>
      </c>
      <c r="D59" s="132">
        <v>0</v>
      </c>
      <c r="E59" s="132">
        <v>0</v>
      </c>
      <c r="F59" s="132">
        <v>0</v>
      </c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0</v>
      </c>
      <c r="M59" s="132">
        <v>0</v>
      </c>
      <c r="N59" s="132">
        <v>0</v>
      </c>
      <c r="O59" s="132">
        <v>0</v>
      </c>
      <c r="P59" s="145">
        <f t="shared" si="12"/>
        <v>0</v>
      </c>
    </row>
    <row r="60" spans="1:16" hidden="1" x14ac:dyDescent="0.2">
      <c r="A60" s="154"/>
      <c r="B60" s="170" t="s">
        <v>309</v>
      </c>
      <c r="C60" s="171" t="s">
        <v>310</v>
      </c>
      <c r="D60" s="132">
        <v>0</v>
      </c>
      <c r="E60" s="132">
        <v>0</v>
      </c>
      <c r="F60" s="132">
        <v>0</v>
      </c>
      <c r="G60" s="132">
        <v>0</v>
      </c>
      <c r="H60" s="132">
        <v>0</v>
      </c>
      <c r="I60" s="132">
        <v>0</v>
      </c>
      <c r="J60" s="132">
        <v>0</v>
      </c>
      <c r="K60" s="132">
        <v>0</v>
      </c>
      <c r="L60" s="132">
        <v>0</v>
      </c>
      <c r="M60" s="132">
        <v>0</v>
      </c>
      <c r="N60" s="132">
        <v>0</v>
      </c>
      <c r="O60" s="132">
        <v>0</v>
      </c>
      <c r="P60" s="145">
        <f t="shared" si="12"/>
        <v>0</v>
      </c>
    </row>
    <row r="61" spans="1:16" hidden="1" x14ac:dyDescent="0.2">
      <c r="A61" s="154"/>
      <c r="B61" s="170" t="s">
        <v>267</v>
      </c>
      <c r="C61" s="171" t="s">
        <v>268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45">
        <f t="shared" si="11"/>
        <v>0</v>
      </c>
    </row>
    <row r="62" spans="1:16" hidden="1" x14ac:dyDescent="0.2">
      <c r="A62" s="154"/>
      <c r="B62" s="170"/>
      <c r="C62" s="176" t="s">
        <v>190</v>
      </c>
      <c r="D62" s="140">
        <f t="shared" ref="D62:O62" si="13">+D5</f>
        <v>16.919</v>
      </c>
      <c r="E62" s="140">
        <f t="shared" si="13"/>
        <v>17.1633</v>
      </c>
      <c r="F62" s="140">
        <f t="shared" si="13"/>
        <v>17.063300000000002</v>
      </c>
      <c r="G62" s="140">
        <f t="shared" si="13"/>
        <v>16.532299999999999</v>
      </c>
      <c r="H62" s="140">
        <f t="shared" si="13"/>
        <v>17.095800000000001</v>
      </c>
      <c r="I62" s="140">
        <f t="shared" si="13"/>
        <v>17.017700000000001</v>
      </c>
      <c r="J62" s="140">
        <f t="shared" si="13"/>
        <v>18.247800000000002</v>
      </c>
      <c r="K62" s="140">
        <f t="shared" si="13"/>
        <v>18.597000000000001</v>
      </c>
      <c r="L62" s="140">
        <f t="shared" si="13"/>
        <v>19.653500000000001</v>
      </c>
      <c r="M62" s="140">
        <f t="shared" si="13"/>
        <v>19.643999999999998</v>
      </c>
      <c r="N62" s="140">
        <f t="shared" si="13"/>
        <v>20.037800000000001</v>
      </c>
      <c r="O62" s="140">
        <f t="shared" si="13"/>
        <v>20.321200000000001</v>
      </c>
      <c r="P62" s="137"/>
    </row>
    <row r="63" spans="1:16" hidden="1" x14ac:dyDescent="0.2">
      <c r="A63" s="154"/>
      <c r="B63" s="170"/>
      <c r="C63" s="169" t="s">
        <v>248</v>
      </c>
      <c r="D63" s="131">
        <f>+D48*D62</f>
        <v>0</v>
      </c>
      <c r="E63" s="131">
        <f t="shared" ref="E63:N63" si="14">+E48*E62</f>
        <v>0</v>
      </c>
      <c r="F63" s="131">
        <f t="shared" si="14"/>
        <v>0</v>
      </c>
      <c r="G63" s="131">
        <f t="shared" si="14"/>
        <v>0</v>
      </c>
      <c r="H63" s="131">
        <f t="shared" si="14"/>
        <v>0</v>
      </c>
      <c r="I63" s="131">
        <f t="shared" si="14"/>
        <v>0</v>
      </c>
      <c r="J63" s="131">
        <f t="shared" si="14"/>
        <v>0</v>
      </c>
      <c r="K63" s="131">
        <f t="shared" si="14"/>
        <v>0</v>
      </c>
      <c r="L63" s="131">
        <f t="shared" si="14"/>
        <v>0</v>
      </c>
      <c r="M63" s="131">
        <f t="shared" si="14"/>
        <v>0</v>
      </c>
      <c r="N63" s="131">
        <f t="shared" si="14"/>
        <v>0</v>
      </c>
      <c r="O63" s="131">
        <f>+O48*O62</f>
        <v>0</v>
      </c>
      <c r="P63" s="145">
        <f>SUM(D63:O63)</f>
        <v>0</v>
      </c>
    </row>
    <row r="64" spans="1:16" x14ac:dyDescent="0.2">
      <c r="A64" s="154"/>
      <c r="B64" s="170"/>
      <c r="C64" s="17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7"/>
      <c r="P64" s="137"/>
    </row>
    <row r="65" spans="1:16" x14ac:dyDescent="0.2">
      <c r="A65" s="154"/>
      <c r="B65" s="167" t="s">
        <v>565</v>
      </c>
      <c r="C65" s="169" t="s">
        <v>566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7"/>
      <c r="P65" s="137"/>
    </row>
    <row r="66" spans="1:16" x14ac:dyDescent="0.2">
      <c r="A66" s="154"/>
      <c r="B66" s="170" t="s">
        <v>565</v>
      </c>
      <c r="C66" s="171" t="s">
        <v>1011</v>
      </c>
      <c r="D66" s="132">
        <f>+'BG 12 PER'!B46</f>
        <v>5874</v>
      </c>
      <c r="E66" s="132">
        <f>+'BG 12 PER'!C46</f>
        <v>3971</v>
      </c>
      <c r="F66" s="132">
        <f>+'BG 12 PER'!D46</f>
        <v>5986</v>
      </c>
      <c r="G66" s="132">
        <f>+'BG 12 PER'!E46</f>
        <v>0</v>
      </c>
      <c r="H66" s="132">
        <f>+'BG 12 PER'!F46</f>
        <v>1</v>
      </c>
      <c r="I66" s="132">
        <f>+'BG 12 PER'!G46</f>
        <v>0</v>
      </c>
      <c r="J66" s="132">
        <f>+'BG 12 PER'!H46</f>
        <v>0</v>
      </c>
      <c r="K66" s="132">
        <f>+'BG 12 PER'!I46</f>
        <v>0</v>
      </c>
      <c r="L66" s="132">
        <f>+'BG 12 PER'!J46</f>
        <v>0</v>
      </c>
      <c r="M66" s="132">
        <f>+'BG 12 PER'!K46</f>
        <v>1862</v>
      </c>
      <c r="N66" s="132">
        <f>+'BG 12 PER'!L46</f>
        <v>1861</v>
      </c>
      <c r="O66" s="132">
        <f>+'BG 12 PER'!M46</f>
        <v>1861</v>
      </c>
      <c r="P66" s="145">
        <f>SUM(D66:O66)</f>
        <v>21416</v>
      </c>
    </row>
    <row r="67" spans="1:16" x14ac:dyDescent="0.2">
      <c r="A67" s="154"/>
      <c r="B67" s="170"/>
      <c r="C67" s="169" t="s">
        <v>1010</v>
      </c>
      <c r="D67" s="131">
        <f>+D66</f>
        <v>5874</v>
      </c>
      <c r="E67" s="131">
        <f t="shared" ref="E67:O67" si="15">+E66</f>
        <v>3971</v>
      </c>
      <c r="F67" s="131">
        <f t="shared" si="15"/>
        <v>5986</v>
      </c>
      <c r="G67" s="131">
        <f t="shared" si="15"/>
        <v>0</v>
      </c>
      <c r="H67" s="131">
        <f t="shared" si="15"/>
        <v>1</v>
      </c>
      <c r="I67" s="131">
        <f t="shared" si="15"/>
        <v>0</v>
      </c>
      <c r="J67" s="131">
        <f t="shared" si="15"/>
        <v>0</v>
      </c>
      <c r="K67" s="131">
        <f t="shared" si="15"/>
        <v>0</v>
      </c>
      <c r="L67" s="131">
        <f t="shared" si="15"/>
        <v>0</v>
      </c>
      <c r="M67" s="131">
        <f t="shared" si="15"/>
        <v>1862</v>
      </c>
      <c r="N67" s="131">
        <f t="shared" si="15"/>
        <v>1861</v>
      </c>
      <c r="O67" s="131">
        <f t="shared" si="15"/>
        <v>1861</v>
      </c>
      <c r="P67" s="145">
        <f>SUM(D67:O67)</f>
        <v>21416</v>
      </c>
    </row>
    <row r="68" spans="1:16" x14ac:dyDescent="0.2">
      <c r="A68" s="154"/>
      <c r="B68" s="170"/>
      <c r="C68" s="17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7"/>
      <c r="P68" s="137"/>
    </row>
    <row r="69" spans="1:16" hidden="1" x14ac:dyDescent="0.2">
      <c r="A69" s="154"/>
      <c r="B69" s="167" t="s">
        <v>171</v>
      </c>
      <c r="C69" s="169" t="s">
        <v>161</v>
      </c>
      <c r="D69" s="141"/>
      <c r="L69" s="141"/>
      <c r="M69" s="141"/>
      <c r="N69" s="141"/>
      <c r="O69" s="141"/>
      <c r="P69" s="137">
        <v>0</v>
      </c>
    </row>
    <row r="70" spans="1:16" hidden="1" x14ac:dyDescent="0.2">
      <c r="A70" s="154"/>
      <c r="B70" s="167"/>
      <c r="C70" s="169"/>
      <c r="D70" s="141"/>
      <c r="L70" s="141"/>
      <c r="M70" s="141"/>
      <c r="N70" s="141"/>
      <c r="O70" s="141"/>
      <c r="P70" s="137"/>
    </row>
    <row r="71" spans="1:16" hidden="1" x14ac:dyDescent="0.2">
      <c r="A71" s="154"/>
      <c r="B71" s="162" t="s">
        <v>172</v>
      </c>
      <c r="C71" s="171" t="s">
        <v>251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5">
        <f>+SUM(D71:O71)</f>
        <v>0</v>
      </c>
    </row>
    <row r="72" spans="1:16" hidden="1" x14ac:dyDescent="0.2">
      <c r="A72" s="154"/>
      <c r="B72" s="162" t="s">
        <v>211</v>
      </c>
      <c r="C72" s="171" t="s">
        <v>212</v>
      </c>
      <c r="D72" s="141">
        <v>0</v>
      </c>
      <c r="E72" s="141">
        <v>0</v>
      </c>
      <c r="F72" s="141">
        <v>0</v>
      </c>
      <c r="G72" s="141">
        <v>0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5">
        <f t="shared" ref="P72:P92" si="16">+SUM(D72:O72)</f>
        <v>0</v>
      </c>
    </row>
    <row r="73" spans="1:16" hidden="1" x14ac:dyDescent="0.2">
      <c r="A73" s="154"/>
      <c r="B73" s="162" t="s">
        <v>213</v>
      </c>
      <c r="C73" s="171" t="s">
        <v>214</v>
      </c>
      <c r="D73" s="141">
        <v>0</v>
      </c>
      <c r="E73" s="141">
        <v>0</v>
      </c>
      <c r="F73" s="141">
        <v>0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5">
        <f t="shared" si="16"/>
        <v>0</v>
      </c>
    </row>
    <row r="74" spans="1:16" hidden="1" x14ac:dyDescent="0.2">
      <c r="A74" s="154"/>
      <c r="B74" s="162" t="s">
        <v>215</v>
      </c>
      <c r="C74" s="171" t="s">
        <v>216</v>
      </c>
      <c r="D74" s="141">
        <v>0</v>
      </c>
      <c r="E74" s="141">
        <v>0</v>
      </c>
      <c r="F74" s="141">
        <v>0</v>
      </c>
      <c r="G74" s="141">
        <v>0</v>
      </c>
      <c r="H74" s="141">
        <v>0</v>
      </c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5">
        <f t="shared" si="16"/>
        <v>0</v>
      </c>
    </row>
    <row r="75" spans="1:16" hidden="1" x14ac:dyDescent="0.2">
      <c r="A75" s="154"/>
      <c r="B75" s="162" t="s">
        <v>217</v>
      </c>
      <c r="C75" s="171" t="s">
        <v>218</v>
      </c>
      <c r="D75" s="141">
        <v>0</v>
      </c>
      <c r="E75" s="141">
        <v>0</v>
      </c>
      <c r="F75" s="141">
        <v>0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5">
        <f t="shared" si="16"/>
        <v>0</v>
      </c>
    </row>
    <row r="76" spans="1:16" hidden="1" x14ac:dyDescent="0.2">
      <c r="A76" s="154"/>
      <c r="B76" s="162" t="s">
        <v>219</v>
      </c>
      <c r="C76" s="160" t="s">
        <v>220</v>
      </c>
      <c r="D76" s="141">
        <v>0</v>
      </c>
      <c r="E76" s="141">
        <v>0</v>
      </c>
      <c r="F76" s="141">
        <v>0</v>
      </c>
      <c r="G76" s="141">
        <v>0</v>
      </c>
      <c r="H76" s="141">
        <v>0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0</v>
      </c>
      <c r="O76" s="141">
        <v>0</v>
      </c>
      <c r="P76" s="145">
        <f t="shared" si="16"/>
        <v>0</v>
      </c>
    </row>
    <row r="77" spans="1:16" hidden="1" x14ac:dyDescent="0.2">
      <c r="A77" s="154"/>
      <c r="B77" s="162" t="s">
        <v>221</v>
      </c>
      <c r="C77" s="160" t="s">
        <v>222</v>
      </c>
      <c r="D77" s="141">
        <v>0</v>
      </c>
      <c r="E77" s="141">
        <v>0</v>
      </c>
      <c r="F77" s="141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5">
        <f t="shared" si="16"/>
        <v>0</v>
      </c>
    </row>
    <row r="78" spans="1:16" hidden="1" x14ac:dyDescent="0.2">
      <c r="A78" s="154"/>
      <c r="B78" s="162" t="s">
        <v>223</v>
      </c>
      <c r="C78" s="160" t="s">
        <v>224</v>
      </c>
      <c r="D78" s="141">
        <v>0</v>
      </c>
      <c r="E78" s="141">
        <v>0</v>
      </c>
      <c r="F78" s="141">
        <v>0</v>
      </c>
      <c r="G78" s="141">
        <v>0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5">
        <f t="shared" si="16"/>
        <v>0</v>
      </c>
    </row>
    <row r="79" spans="1:16" hidden="1" x14ac:dyDescent="0.2">
      <c r="A79" s="154"/>
      <c r="B79" s="162" t="s">
        <v>225</v>
      </c>
      <c r="C79" s="160" t="s">
        <v>226</v>
      </c>
      <c r="D79" s="141">
        <v>0</v>
      </c>
      <c r="E79" s="141">
        <v>0</v>
      </c>
      <c r="F79" s="141">
        <v>0</v>
      </c>
      <c r="G79" s="141">
        <v>0</v>
      </c>
      <c r="H79" s="141">
        <v>0</v>
      </c>
      <c r="I79" s="141">
        <v>0</v>
      </c>
      <c r="J79" s="141">
        <v>0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5">
        <f t="shared" si="16"/>
        <v>0</v>
      </c>
    </row>
    <row r="80" spans="1:16" hidden="1" x14ac:dyDescent="0.2">
      <c r="A80" s="154"/>
      <c r="B80" s="162" t="s">
        <v>227</v>
      </c>
      <c r="C80" s="160" t="s">
        <v>228</v>
      </c>
      <c r="D80" s="141">
        <v>0</v>
      </c>
      <c r="E80" s="141">
        <v>0</v>
      </c>
      <c r="F80" s="141">
        <v>0</v>
      </c>
      <c r="G80" s="141">
        <v>0</v>
      </c>
      <c r="H80" s="141">
        <v>0</v>
      </c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141">
        <v>0</v>
      </c>
      <c r="O80" s="141">
        <v>0</v>
      </c>
      <c r="P80" s="145">
        <f t="shared" si="16"/>
        <v>0</v>
      </c>
    </row>
    <row r="81" spans="1:17" hidden="1" x14ac:dyDescent="0.2">
      <c r="A81" s="154"/>
      <c r="B81" s="162" t="s">
        <v>229</v>
      </c>
      <c r="C81" s="160" t="s">
        <v>230</v>
      </c>
      <c r="D81" s="141">
        <v>0</v>
      </c>
      <c r="E81" s="141">
        <v>0</v>
      </c>
      <c r="F81" s="141">
        <v>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5">
        <f t="shared" si="16"/>
        <v>0</v>
      </c>
    </row>
    <row r="82" spans="1:17" hidden="1" x14ac:dyDescent="0.2">
      <c r="A82" s="154"/>
      <c r="C82" s="161" t="s">
        <v>249</v>
      </c>
      <c r="D82" s="141">
        <f t="shared" ref="D82:P82" si="17">SUM(D71:D81)</f>
        <v>0</v>
      </c>
      <c r="E82" s="141">
        <f t="shared" si="17"/>
        <v>0</v>
      </c>
      <c r="F82" s="141">
        <f t="shared" si="17"/>
        <v>0</v>
      </c>
      <c r="G82" s="141">
        <f t="shared" si="17"/>
        <v>0</v>
      </c>
      <c r="H82" s="141">
        <f t="shared" si="17"/>
        <v>0</v>
      </c>
      <c r="I82" s="141">
        <f t="shared" si="17"/>
        <v>0</v>
      </c>
      <c r="J82" s="141">
        <f t="shared" si="17"/>
        <v>0</v>
      </c>
      <c r="K82" s="141">
        <f t="shared" si="17"/>
        <v>0</v>
      </c>
      <c r="L82" s="141">
        <f t="shared" si="17"/>
        <v>0</v>
      </c>
      <c r="M82" s="141">
        <f t="shared" si="17"/>
        <v>0</v>
      </c>
      <c r="N82" s="141">
        <f t="shared" si="17"/>
        <v>0</v>
      </c>
      <c r="O82" s="141">
        <f t="shared" si="17"/>
        <v>0</v>
      </c>
      <c r="P82" s="145">
        <f t="shared" si="17"/>
        <v>0</v>
      </c>
    </row>
    <row r="83" spans="1:17" hidden="1" x14ac:dyDescent="0.2">
      <c r="A83" s="154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5"/>
    </row>
    <row r="84" spans="1:17" hidden="1" x14ac:dyDescent="0.2">
      <c r="A84" s="154"/>
      <c r="B84" s="162" t="s">
        <v>172</v>
      </c>
      <c r="D84" s="141">
        <v>0</v>
      </c>
      <c r="E84" s="141">
        <v>0</v>
      </c>
      <c r="F84" s="141">
        <v>0</v>
      </c>
      <c r="G84" s="141">
        <v>0</v>
      </c>
      <c r="H84" s="141">
        <v>0</v>
      </c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5">
        <f>+SUM(D84:O84)</f>
        <v>0</v>
      </c>
    </row>
    <row r="85" spans="1:17" hidden="1" x14ac:dyDescent="0.2">
      <c r="A85" s="154"/>
      <c r="B85" s="162" t="s">
        <v>231</v>
      </c>
      <c r="C85" s="160" t="s">
        <v>232</v>
      </c>
      <c r="D85" s="141">
        <v>0</v>
      </c>
      <c r="E85" s="141">
        <v>0</v>
      </c>
      <c r="F85" s="141">
        <v>0</v>
      </c>
      <c r="G85" s="141">
        <v>0</v>
      </c>
      <c r="H85" s="141">
        <v>0</v>
      </c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</v>
      </c>
      <c r="P85" s="145">
        <f>+SUM(D85:O85)</f>
        <v>0</v>
      </c>
    </row>
    <row r="86" spans="1:17" hidden="1" x14ac:dyDescent="0.2">
      <c r="C86" s="172" t="s">
        <v>190</v>
      </c>
      <c r="D86" s="140">
        <f t="shared" ref="D86:O86" si="18">+D5</f>
        <v>16.919</v>
      </c>
      <c r="E86" s="140">
        <f t="shared" si="18"/>
        <v>17.1633</v>
      </c>
      <c r="F86" s="140">
        <f t="shared" si="18"/>
        <v>17.063300000000002</v>
      </c>
      <c r="G86" s="140">
        <f t="shared" si="18"/>
        <v>16.532299999999999</v>
      </c>
      <c r="H86" s="140">
        <f t="shared" si="18"/>
        <v>17.095800000000001</v>
      </c>
      <c r="I86" s="140">
        <f t="shared" si="18"/>
        <v>17.017700000000001</v>
      </c>
      <c r="J86" s="140">
        <f t="shared" si="18"/>
        <v>18.247800000000002</v>
      </c>
      <c r="K86" s="140">
        <f t="shared" si="18"/>
        <v>18.597000000000001</v>
      </c>
      <c r="L86" s="140">
        <f t="shared" si="18"/>
        <v>19.653500000000001</v>
      </c>
      <c r="M86" s="140">
        <f t="shared" si="18"/>
        <v>19.643999999999998</v>
      </c>
      <c r="N86" s="140">
        <f t="shared" si="18"/>
        <v>20.037800000000001</v>
      </c>
      <c r="O86" s="140">
        <f t="shared" si="18"/>
        <v>20.321200000000001</v>
      </c>
      <c r="P86" s="145"/>
    </row>
    <row r="87" spans="1:17" hidden="1" x14ac:dyDescent="0.2">
      <c r="A87" s="154"/>
      <c r="C87" s="161" t="s">
        <v>250</v>
      </c>
      <c r="D87" s="135">
        <f>(D84+D85)*D86</f>
        <v>0</v>
      </c>
      <c r="E87" s="135">
        <f t="shared" ref="E87:O87" si="19">(E84+E85)*E86</f>
        <v>0</v>
      </c>
      <c r="F87" s="135">
        <f t="shared" si="19"/>
        <v>0</v>
      </c>
      <c r="G87" s="135">
        <f t="shared" si="19"/>
        <v>0</v>
      </c>
      <c r="H87" s="135">
        <f t="shared" si="19"/>
        <v>0</v>
      </c>
      <c r="I87" s="135">
        <f t="shared" si="19"/>
        <v>0</v>
      </c>
      <c r="J87" s="135">
        <f t="shared" si="19"/>
        <v>0</v>
      </c>
      <c r="K87" s="135">
        <f t="shared" si="19"/>
        <v>0</v>
      </c>
      <c r="L87" s="135">
        <f t="shared" si="19"/>
        <v>0</v>
      </c>
      <c r="M87" s="135">
        <f t="shared" si="19"/>
        <v>0</v>
      </c>
      <c r="N87" s="135">
        <f t="shared" si="19"/>
        <v>0</v>
      </c>
      <c r="O87" s="135">
        <f t="shared" si="19"/>
        <v>0</v>
      </c>
      <c r="P87" s="145">
        <f>+SUM(D87:O87)</f>
        <v>0</v>
      </c>
    </row>
    <row r="88" spans="1:17" hidden="1" x14ac:dyDescent="0.2">
      <c r="A88" s="154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5"/>
    </row>
    <row r="89" spans="1:17" x14ac:dyDescent="0.2">
      <c r="A89" s="154"/>
      <c r="B89" s="167" t="s">
        <v>577</v>
      </c>
      <c r="C89" s="161" t="s">
        <v>578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5"/>
    </row>
    <row r="90" spans="1:17" hidden="1" x14ac:dyDescent="0.2">
      <c r="A90" s="154"/>
      <c r="B90" s="162" t="s">
        <v>233</v>
      </c>
      <c r="C90" s="160" t="s">
        <v>234</v>
      </c>
      <c r="D90" s="141">
        <v>0</v>
      </c>
      <c r="E90" s="141">
        <v>0</v>
      </c>
      <c r="F90" s="141">
        <v>0</v>
      </c>
      <c r="G90" s="141">
        <v>0</v>
      </c>
      <c r="H90" s="141">
        <v>0</v>
      </c>
      <c r="I90" s="141">
        <v>0</v>
      </c>
      <c r="J90" s="141">
        <v>0</v>
      </c>
      <c r="K90" s="141">
        <v>0</v>
      </c>
      <c r="L90" s="141">
        <v>0</v>
      </c>
      <c r="M90" s="141">
        <v>0</v>
      </c>
      <c r="N90" s="141">
        <v>0</v>
      </c>
      <c r="O90" s="141">
        <v>0</v>
      </c>
      <c r="P90" s="145">
        <f t="shared" si="16"/>
        <v>0</v>
      </c>
    </row>
    <row r="91" spans="1:17" hidden="1" x14ac:dyDescent="0.2">
      <c r="A91" s="154"/>
      <c r="B91" s="162" t="s">
        <v>235</v>
      </c>
      <c r="C91" s="160" t="s">
        <v>236</v>
      </c>
      <c r="D91" s="141">
        <v>0</v>
      </c>
      <c r="E91" s="141">
        <v>0</v>
      </c>
      <c r="F91" s="141">
        <v>0</v>
      </c>
      <c r="G91" s="141">
        <v>0</v>
      </c>
      <c r="H91" s="141">
        <v>0</v>
      </c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5">
        <f t="shared" si="16"/>
        <v>0</v>
      </c>
      <c r="Q91" s="154" t="s">
        <v>237</v>
      </c>
    </row>
    <row r="92" spans="1:17" x14ac:dyDescent="0.2">
      <c r="A92" s="154"/>
      <c r="B92" s="162" t="s">
        <v>577</v>
      </c>
      <c r="C92" s="160" t="s">
        <v>1012</v>
      </c>
      <c r="D92" s="141">
        <f>+'BG 12 PER'!B49</f>
        <v>12994</v>
      </c>
      <c r="E92" s="141">
        <f>+'BG 12 PER'!C49</f>
        <v>24282</v>
      </c>
      <c r="F92" s="141">
        <f>+'BG 12 PER'!D49</f>
        <v>8604</v>
      </c>
      <c r="G92" s="141">
        <f>+'BG 12 PER'!E49</f>
        <v>18628</v>
      </c>
      <c r="H92" s="141">
        <f>+'BG 12 PER'!F49</f>
        <v>22121</v>
      </c>
      <c r="I92" s="141">
        <f>+'BG 12 PER'!G49</f>
        <v>15963</v>
      </c>
      <c r="J92" s="141">
        <f>+'BG 12 PER'!H49</f>
        <v>21690</v>
      </c>
      <c r="K92" s="141">
        <f>+'BG 12 PER'!I49</f>
        <v>18700</v>
      </c>
      <c r="L92" s="141">
        <f>+'BG 12 PER'!J49</f>
        <v>8811</v>
      </c>
      <c r="M92" s="141">
        <f>+'BG 12 PER'!K49</f>
        <v>25651</v>
      </c>
      <c r="N92" s="141">
        <f>+'BG 12 PER'!L49</f>
        <v>190049</v>
      </c>
      <c r="O92" s="141">
        <f>+'BG 12 PER'!M49</f>
        <v>29901</v>
      </c>
      <c r="P92" s="145">
        <f t="shared" si="16"/>
        <v>397394</v>
      </c>
      <c r="Q92" s="154"/>
    </row>
    <row r="93" spans="1:17" s="156" customFormat="1" x14ac:dyDescent="0.2">
      <c r="B93" s="167"/>
      <c r="C93" s="161" t="s">
        <v>1013</v>
      </c>
      <c r="D93" s="135">
        <f t="shared" ref="D93:O93" si="20">SUM(D90:D92)</f>
        <v>12994</v>
      </c>
      <c r="E93" s="135">
        <f t="shared" si="20"/>
        <v>24282</v>
      </c>
      <c r="F93" s="135">
        <f t="shared" si="20"/>
        <v>8604</v>
      </c>
      <c r="G93" s="135">
        <f t="shared" si="20"/>
        <v>18628</v>
      </c>
      <c r="H93" s="135">
        <f t="shared" si="20"/>
        <v>22121</v>
      </c>
      <c r="I93" s="135">
        <f t="shared" si="20"/>
        <v>15963</v>
      </c>
      <c r="J93" s="135">
        <f t="shared" si="20"/>
        <v>21690</v>
      </c>
      <c r="K93" s="135">
        <f t="shared" si="20"/>
        <v>18700</v>
      </c>
      <c r="L93" s="135">
        <f t="shared" si="20"/>
        <v>8811</v>
      </c>
      <c r="M93" s="135">
        <f t="shared" si="20"/>
        <v>25651</v>
      </c>
      <c r="N93" s="135">
        <f t="shared" si="20"/>
        <v>190049</v>
      </c>
      <c r="O93" s="135">
        <f t="shared" si="20"/>
        <v>29901</v>
      </c>
      <c r="P93" s="145">
        <f>+SUM(D93:O93)</f>
        <v>397394</v>
      </c>
    </row>
    <row r="94" spans="1:17" s="154" customFormat="1" x14ac:dyDescent="0.2">
      <c r="B94" s="162"/>
      <c r="C94" s="160"/>
      <c r="D94" s="141"/>
      <c r="E94" s="127"/>
      <c r="F94" s="141"/>
      <c r="G94" s="127"/>
      <c r="H94" s="141"/>
      <c r="I94" s="127"/>
      <c r="J94" s="141"/>
      <c r="K94" s="127"/>
      <c r="L94" s="141"/>
      <c r="M94" s="127"/>
      <c r="N94" s="141"/>
      <c r="O94" s="127"/>
      <c r="P94" s="145"/>
    </row>
    <row r="95" spans="1:17" s="154" customFormat="1" hidden="1" x14ac:dyDescent="0.2">
      <c r="B95" s="167" t="s">
        <v>171</v>
      </c>
      <c r="C95" s="161" t="s">
        <v>161</v>
      </c>
      <c r="D95" s="141"/>
      <c r="E95" s="127"/>
      <c r="F95" s="141"/>
      <c r="G95" s="127"/>
      <c r="H95" s="141"/>
      <c r="I95" s="127"/>
      <c r="J95" s="141"/>
      <c r="L95" s="141"/>
      <c r="M95" s="127"/>
      <c r="N95" s="141"/>
      <c r="O95" s="127"/>
      <c r="P95" s="145"/>
    </row>
    <row r="96" spans="1:17" s="154" customFormat="1" hidden="1" x14ac:dyDescent="0.2">
      <c r="B96" s="162" t="s">
        <v>238</v>
      </c>
      <c r="C96" s="160" t="s">
        <v>239</v>
      </c>
      <c r="D96" s="141">
        <v>0</v>
      </c>
      <c r="E96" s="127">
        <v>0</v>
      </c>
      <c r="F96" s="141">
        <v>0</v>
      </c>
      <c r="G96" s="127">
        <v>0</v>
      </c>
      <c r="H96" s="141">
        <v>0</v>
      </c>
      <c r="I96" s="127">
        <v>0</v>
      </c>
      <c r="J96" s="141">
        <v>0</v>
      </c>
      <c r="K96" s="127">
        <v>0</v>
      </c>
      <c r="L96" s="141">
        <v>0</v>
      </c>
      <c r="M96" s="127">
        <v>0</v>
      </c>
      <c r="N96" s="141">
        <v>0</v>
      </c>
      <c r="O96" s="127">
        <v>0</v>
      </c>
      <c r="P96" s="145">
        <f>+SUM(D96:O96)</f>
        <v>0</v>
      </c>
    </row>
    <row r="97" spans="2:16" s="154" customFormat="1" hidden="1" x14ac:dyDescent="0.2">
      <c r="B97" s="162" t="s">
        <v>240</v>
      </c>
      <c r="C97" s="160" t="s">
        <v>241</v>
      </c>
      <c r="D97" s="141">
        <v>0</v>
      </c>
      <c r="E97" s="127">
        <v>0</v>
      </c>
      <c r="F97" s="141">
        <v>0</v>
      </c>
      <c r="G97" s="127">
        <v>0</v>
      </c>
      <c r="H97" s="141">
        <v>0</v>
      </c>
      <c r="I97" s="127">
        <v>0</v>
      </c>
      <c r="J97" s="141">
        <v>0</v>
      </c>
      <c r="K97" s="127">
        <v>0</v>
      </c>
      <c r="L97" s="141">
        <v>0</v>
      </c>
      <c r="M97" s="127">
        <v>0</v>
      </c>
      <c r="N97" s="141">
        <v>0</v>
      </c>
      <c r="O97" s="127">
        <v>0</v>
      </c>
      <c r="P97" s="145">
        <f>+SUM(D97:O97)</f>
        <v>0</v>
      </c>
    </row>
    <row r="98" spans="2:16" s="154" customFormat="1" hidden="1" x14ac:dyDescent="0.2">
      <c r="B98" s="167"/>
      <c r="C98" s="161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45"/>
    </row>
    <row r="99" spans="2:16" s="154" customFormat="1" hidden="1" x14ac:dyDescent="0.2">
      <c r="B99" s="167"/>
      <c r="C99" s="161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45"/>
    </row>
    <row r="100" spans="2:16" s="154" customFormat="1" hidden="1" x14ac:dyDescent="0.2">
      <c r="B100" s="162"/>
      <c r="C100" s="160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37"/>
    </row>
    <row r="101" spans="2:16" s="154" customFormat="1" x14ac:dyDescent="0.2">
      <c r="B101" s="159"/>
      <c r="C101" s="159"/>
      <c r="D101" s="131"/>
      <c r="E101" s="131"/>
      <c r="F101" s="131"/>
      <c r="G101" s="131"/>
      <c r="H101" s="131"/>
      <c r="I101" s="131"/>
      <c r="J101" s="131"/>
      <c r="K101" s="131"/>
      <c r="L101" s="131"/>
      <c r="M101" s="374" t="s">
        <v>242</v>
      </c>
      <c r="N101" s="374"/>
      <c r="O101" s="374"/>
      <c r="P101" s="128">
        <f>+P96+P93+P87+P82+P63+P97+P46+P67</f>
        <v>2882207</v>
      </c>
    </row>
    <row r="102" spans="2:16" s="154" customFormat="1" x14ac:dyDescent="0.2">
      <c r="B102" s="159"/>
      <c r="C102" s="159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45"/>
    </row>
    <row r="103" spans="2:16" s="154" customFormat="1" x14ac:dyDescent="0.2">
      <c r="B103" s="159"/>
      <c r="C103" s="159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45"/>
    </row>
    <row r="104" spans="2:16" s="154" customFormat="1" ht="13.5" thickBot="1" x14ac:dyDescent="0.25">
      <c r="B104" s="159"/>
      <c r="C104" s="156"/>
      <c r="D104" s="149"/>
      <c r="E104" s="149"/>
      <c r="F104" s="149"/>
      <c r="G104" s="149"/>
      <c r="H104" s="149"/>
      <c r="I104" s="142"/>
      <c r="J104" s="142"/>
      <c r="K104" s="142"/>
      <c r="L104" s="142"/>
      <c r="M104" s="374" t="s">
        <v>243</v>
      </c>
      <c r="N104" s="374"/>
      <c r="O104" s="374"/>
      <c r="P104" s="133">
        <f>+P101/12</f>
        <v>240183.91666666666</v>
      </c>
    </row>
    <row r="105" spans="2:16" s="154" customFormat="1" ht="13.5" thickTop="1" x14ac:dyDescent="0.2">
      <c r="B105" s="158"/>
      <c r="D105" s="149"/>
      <c r="E105" s="149"/>
      <c r="F105" s="149"/>
      <c r="G105" s="149"/>
      <c r="H105" s="149"/>
      <c r="I105" s="142"/>
      <c r="J105" s="142"/>
      <c r="K105" s="142"/>
      <c r="L105" s="142"/>
      <c r="M105" s="142"/>
      <c r="N105" s="142"/>
      <c r="O105" s="142"/>
      <c r="P105" s="141"/>
    </row>
    <row r="106" spans="2:16" s="154" customFormat="1" x14ac:dyDescent="0.2">
      <c r="B106" s="158"/>
      <c r="D106" s="149"/>
      <c r="E106" s="149"/>
      <c r="F106" s="149"/>
      <c r="G106" s="149"/>
      <c r="H106" s="149"/>
      <c r="I106" s="142"/>
      <c r="J106" s="142"/>
      <c r="K106" s="142"/>
      <c r="L106" s="130"/>
      <c r="M106" s="142"/>
      <c r="N106" s="142"/>
      <c r="O106" s="142"/>
      <c r="P106" s="141"/>
    </row>
    <row r="107" spans="2:16" s="154" customFormat="1" x14ac:dyDescent="0.2">
      <c r="B107" s="158"/>
      <c r="D107" s="131"/>
      <c r="E107" s="149"/>
      <c r="F107" s="149"/>
      <c r="G107" s="149"/>
      <c r="H107" s="149"/>
      <c r="I107" s="142"/>
      <c r="J107" s="130"/>
      <c r="K107" s="142"/>
      <c r="L107" s="142"/>
      <c r="M107" s="142"/>
      <c r="N107" s="142"/>
      <c r="O107" s="142"/>
      <c r="P107" s="141"/>
    </row>
    <row r="108" spans="2:16" s="154" customFormat="1" x14ac:dyDescent="0.2">
      <c r="B108" s="158"/>
      <c r="D108" s="149"/>
      <c r="E108" s="131"/>
      <c r="F108" s="131"/>
      <c r="G108" s="131"/>
      <c r="H108" s="131"/>
      <c r="I108" s="142"/>
      <c r="J108" s="142"/>
      <c r="K108" s="142"/>
      <c r="L108" s="142"/>
      <c r="M108" s="142"/>
      <c r="N108" s="375" t="s">
        <v>244</v>
      </c>
      <c r="O108" s="375"/>
      <c r="P108" s="375"/>
    </row>
    <row r="109" spans="2:16" s="154" customFormat="1" x14ac:dyDescent="0.2">
      <c r="B109" s="158"/>
      <c r="D109" s="149"/>
      <c r="E109" s="131"/>
      <c r="F109" s="131"/>
      <c r="G109" s="131"/>
      <c r="H109" s="131"/>
      <c r="I109" s="142"/>
      <c r="J109" s="142"/>
      <c r="K109" s="142"/>
      <c r="L109" s="142"/>
      <c r="M109" s="142"/>
      <c r="N109" s="142"/>
      <c r="O109" s="142"/>
      <c r="P109" s="141"/>
    </row>
    <row r="110" spans="2:16" s="154" customFormat="1" x14ac:dyDescent="0.2">
      <c r="B110" s="158"/>
      <c r="D110" s="149"/>
      <c r="E110" s="149"/>
      <c r="F110" s="149"/>
      <c r="G110" s="149"/>
      <c r="H110" s="149"/>
      <c r="I110" s="142"/>
      <c r="J110" s="147"/>
      <c r="K110" s="147"/>
      <c r="L110" s="147"/>
      <c r="M110" s="147"/>
      <c r="N110" s="147"/>
      <c r="O110" s="147"/>
      <c r="P110" s="152"/>
    </row>
    <row r="111" spans="2:16" s="154" customFormat="1" x14ac:dyDescent="0.2">
      <c r="B111" s="158"/>
      <c r="D111" s="149"/>
      <c r="E111" s="149"/>
      <c r="F111" s="149"/>
      <c r="G111" s="149"/>
      <c r="H111" s="149"/>
      <c r="I111" s="142"/>
      <c r="J111" s="142"/>
      <c r="K111" s="142"/>
      <c r="L111" s="142"/>
      <c r="M111" s="374" t="s">
        <v>209</v>
      </c>
      <c r="N111" s="374"/>
      <c r="O111" s="374"/>
      <c r="P111" s="141">
        <f>+P41</f>
        <v>3412480.6827864167</v>
      </c>
    </row>
    <row r="112" spans="2:16" s="154" customFormat="1" x14ac:dyDescent="0.2">
      <c r="B112" s="158"/>
      <c r="D112" s="149"/>
      <c r="E112" s="149"/>
      <c r="F112" s="149"/>
      <c r="G112" s="149"/>
      <c r="H112" s="149"/>
      <c r="I112" s="142"/>
      <c r="J112" s="142"/>
      <c r="K112" s="142"/>
      <c r="L112" s="142"/>
      <c r="M112" s="142"/>
      <c r="N112" s="142"/>
      <c r="O112" s="142"/>
      <c r="P112" s="141"/>
    </row>
    <row r="113" spans="1:21" s="154" customFormat="1" x14ac:dyDescent="0.2">
      <c r="B113" s="158"/>
      <c r="D113" s="149"/>
      <c r="E113" s="149"/>
      <c r="F113" s="149"/>
      <c r="G113" s="149"/>
      <c r="H113" s="149"/>
      <c r="I113" s="142"/>
      <c r="J113" s="142"/>
      <c r="K113" s="142"/>
      <c r="L113" s="142"/>
      <c r="M113" s="142"/>
      <c r="N113" s="142"/>
      <c r="O113" s="142"/>
      <c r="P113" s="141"/>
    </row>
    <row r="114" spans="1:21" s="154" customFormat="1" x14ac:dyDescent="0.2">
      <c r="B114" s="158"/>
      <c r="D114" s="149"/>
      <c r="E114" s="149"/>
      <c r="F114" s="149"/>
      <c r="G114" s="149"/>
      <c r="H114" s="149"/>
      <c r="I114" s="142"/>
      <c r="J114" s="142"/>
      <c r="K114" s="142"/>
      <c r="L114" s="142"/>
      <c r="M114" s="374" t="s">
        <v>243</v>
      </c>
      <c r="N114" s="374"/>
      <c r="O114" s="374"/>
      <c r="P114" s="141">
        <f>+P104</f>
        <v>240183.91666666666</v>
      </c>
    </row>
    <row r="115" spans="1:21" s="154" customFormat="1" x14ac:dyDescent="0.2">
      <c r="B115" s="158"/>
      <c r="D115" s="149"/>
      <c r="E115" s="149"/>
      <c r="F115" s="149"/>
      <c r="G115" s="149"/>
      <c r="H115" s="149"/>
      <c r="I115" s="142"/>
      <c r="J115" s="142"/>
      <c r="K115" s="142"/>
      <c r="L115" s="142"/>
      <c r="M115" s="142"/>
      <c r="N115" s="142"/>
      <c r="O115" s="142"/>
      <c r="P115" s="141"/>
    </row>
    <row r="116" spans="1:21" s="154" customFormat="1" x14ac:dyDescent="0.2">
      <c r="B116" s="158"/>
      <c r="D116" s="149"/>
      <c r="E116" s="149"/>
      <c r="F116" s="149"/>
      <c r="G116" s="149"/>
      <c r="H116" s="149"/>
      <c r="I116" s="142"/>
      <c r="J116" s="142"/>
      <c r="K116" s="142"/>
      <c r="L116" s="142"/>
      <c r="M116" s="142"/>
      <c r="N116" s="142"/>
      <c r="O116" s="142"/>
      <c r="P116" s="141"/>
    </row>
    <row r="117" spans="1:21" s="154" customFormat="1" x14ac:dyDescent="0.2">
      <c r="B117" s="158"/>
      <c r="D117" s="149"/>
      <c r="E117" s="149"/>
      <c r="F117" s="149"/>
      <c r="G117" s="149"/>
      <c r="H117" s="149"/>
      <c r="I117" s="142"/>
      <c r="J117" s="142"/>
      <c r="K117" s="142"/>
      <c r="L117" s="142"/>
      <c r="M117" s="374" t="s">
        <v>245</v>
      </c>
      <c r="N117" s="374"/>
      <c r="O117" s="374"/>
      <c r="P117" s="141">
        <f>+P114-P111</f>
        <v>-3172296.7661197502</v>
      </c>
      <c r="Q117" s="173"/>
    </row>
    <row r="118" spans="1:21" s="154" customFormat="1" x14ac:dyDescent="0.2">
      <c r="B118" s="158"/>
      <c r="D118" s="149"/>
      <c r="E118" s="149"/>
      <c r="F118" s="149"/>
      <c r="G118" s="149"/>
      <c r="H118" s="149"/>
      <c r="I118" s="142"/>
      <c r="J118" s="142"/>
      <c r="K118" s="142"/>
      <c r="L118" s="142"/>
      <c r="M118" s="142"/>
      <c r="N118" s="142"/>
      <c r="O118" s="142"/>
      <c r="P118" s="141"/>
      <c r="Q118" s="173"/>
      <c r="T118" s="174" t="s">
        <v>340</v>
      </c>
      <c r="U118" s="154">
        <f>+INPC!M2</f>
        <v>137.94900000000001</v>
      </c>
    </row>
    <row r="119" spans="1:21" s="154" customFormat="1" x14ac:dyDescent="0.2">
      <c r="B119" s="158"/>
      <c r="D119" s="149"/>
      <c r="E119" s="149"/>
      <c r="F119" s="149"/>
      <c r="G119" s="149"/>
      <c r="H119" s="149"/>
      <c r="I119" s="142"/>
      <c r="J119" s="142"/>
      <c r="K119" s="142"/>
      <c r="L119" s="142"/>
      <c r="M119" s="142"/>
      <c r="N119" s="142"/>
      <c r="O119" s="142"/>
      <c r="P119" s="141"/>
      <c r="Q119" s="173"/>
      <c r="T119" s="154" t="s">
        <v>341</v>
      </c>
      <c r="U119" s="154">
        <f>+INPC!M3</f>
        <v>132.37299999999999</v>
      </c>
    </row>
    <row r="120" spans="1:21" s="154" customFormat="1" x14ac:dyDescent="0.2">
      <c r="B120" s="158"/>
      <c r="D120" s="149"/>
      <c r="E120" s="149"/>
      <c r="F120" s="149"/>
      <c r="G120" s="149"/>
      <c r="H120" s="149"/>
      <c r="I120" s="142"/>
      <c r="J120" s="142"/>
      <c r="K120" s="142"/>
      <c r="L120" s="142"/>
      <c r="M120" s="374" t="s">
        <v>246</v>
      </c>
      <c r="N120" s="374"/>
      <c r="O120" s="374"/>
      <c r="P120" s="144">
        <v>4.2099999999999999E-2</v>
      </c>
      <c r="Q120" s="173"/>
    </row>
    <row r="121" spans="1:21" s="154" customFormat="1" x14ac:dyDescent="0.2">
      <c r="B121" s="158"/>
      <c r="D121" s="149"/>
      <c r="E121" s="149"/>
      <c r="F121" s="149"/>
      <c r="G121" s="149"/>
      <c r="H121" s="149"/>
      <c r="I121" s="142"/>
      <c r="J121" s="142"/>
      <c r="K121" s="142"/>
      <c r="L121" s="142"/>
      <c r="M121" s="142"/>
      <c r="N121" s="142"/>
      <c r="O121" s="142"/>
      <c r="P121" s="141"/>
      <c r="Q121" s="129"/>
    </row>
    <row r="122" spans="1:21" s="154" customFormat="1" x14ac:dyDescent="0.2">
      <c r="B122" s="158"/>
      <c r="D122" s="149"/>
      <c r="E122" s="149"/>
      <c r="F122" s="149"/>
      <c r="G122" s="149"/>
      <c r="H122" s="149"/>
      <c r="I122" s="142"/>
      <c r="J122" s="142"/>
      <c r="K122" s="142"/>
      <c r="L122" s="142"/>
      <c r="M122" s="142"/>
      <c r="N122" s="142"/>
      <c r="O122" s="142"/>
      <c r="P122" s="141"/>
      <c r="Q122" s="173"/>
      <c r="R122" s="129"/>
    </row>
    <row r="123" spans="1:21" s="154" customFormat="1" x14ac:dyDescent="0.2">
      <c r="B123" s="158"/>
      <c r="D123" s="149"/>
      <c r="E123" s="149"/>
      <c r="F123" s="149"/>
      <c r="G123" s="149"/>
      <c r="H123" s="149"/>
      <c r="I123" s="142"/>
      <c r="J123" s="142"/>
      <c r="K123" s="142"/>
      <c r="L123" s="142"/>
      <c r="M123" s="374" t="s">
        <v>9</v>
      </c>
      <c r="N123" s="374"/>
      <c r="O123" s="374"/>
      <c r="P123" s="135">
        <f>+P117*P120</f>
        <v>-133553.69385364148</v>
      </c>
      <c r="Q123" s="175"/>
    </row>
    <row r="124" spans="1:21" s="154" customFormat="1" x14ac:dyDescent="0.2">
      <c r="A124" s="160"/>
      <c r="B124" s="162"/>
      <c r="C124" s="160"/>
      <c r="D124" s="149"/>
      <c r="E124" s="149"/>
      <c r="F124" s="149"/>
      <c r="G124" s="149"/>
      <c r="H124" s="149"/>
      <c r="I124" s="142"/>
      <c r="J124" s="142"/>
      <c r="K124" s="142"/>
      <c r="L124" s="142"/>
      <c r="M124" s="142"/>
      <c r="N124" s="142"/>
      <c r="O124" s="142"/>
      <c r="P124" s="141"/>
      <c r="Q124" s="173"/>
      <c r="R124" s="159"/>
    </row>
    <row r="125" spans="1:21" s="154" customFormat="1" x14ac:dyDescent="0.2">
      <c r="A125" s="160"/>
      <c r="B125" s="162"/>
      <c r="C125" s="160"/>
      <c r="D125" s="149"/>
      <c r="E125" s="149"/>
      <c r="F125" s="149"/>
      <c r="G125" s="149"/>
      <c r="H125" s="149"/>
      <c r="I125" s="142"/>
      <c r="J125" s="142"/>
      <c r="K125" s="142"/>
      <c r="L125" s="142"/>
      <c r="M125" s="142"/>
      <c r="N125" s="142"/>
      <c r="O125" s="142"/>
      <c r="P125" s="141"/>
    </row>
    <row r="126" spans="1:21" s="154" customFormat="1" x14ac:dyDescent="0.2">
      <c r="A126" s="160"/>
      <c r="B126" s="162"/>
      <c r="C126" s="160"/>
      <c r="D126" s="149"/>
      <c r="E126" s="149"/>
      <c r="F126" s="149"/>
      <c r="G126" s="149"/>
      <c r="H126" s="149"/>
      <c r="I126" s="142"/>
      <c r="J126" s="142"/>
      <c r="K126" s="142"/>
      <c r="L126" s="142"/>
      <c r="M126" s="142"/>
      <c r="N126" s="142"/>
      <c r="O126" s="142"/>
      <c r="P126" s="141"/>
    </row>
    <row r="127" spans="1:21" s="154" customFormat="1" x14ac:dyDescent="0.2">
      <c r="A127" s="160"/>
      <c r="B127" s="162"/>
      <c r="C127" s="160"/>
      <c r="D127" s="149"/>
      <c r="E127" s="149"/>
      <c r="F127" s="149"/>
      <c r="G127" s="149"/>
      <c r="H127" s="149"/>
      <c r="I127" s="142"/>
      <c r="J127" s="142"/>
      <c r="K127" s="142"/>
      <c r="L127" s="142"/>
      <c r="M127" s="142"/>
      <c r="N127" s="142"/>
      <c r="O127" s="142"/>
      <c r="P127" s="141"/>
    </row>
    <row r="128" spans="1:21" s="154" customFormat="1" x14ac:dyDescent="0.2">
      <c r="A128" s="160"/>
      <c r="B128" s="162"/>
      <c r="C128" s="160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1"/>
    </row>
    <row r="129" spans="1:39" s="154" customFormat="1" x14ac:dyDescent="0.2">
      <c r="A129" s="160"/>
      <c r="B129" s="162"/>
      <c r="C129" s="160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1"/>
    </row>
    <row r="130" spans="1:39" s="154" customFormat="1" x14ac:dyDescent="0.2">
      <c r="A130" s="160"/>
      <c r="B130" s="162"/>
      <c r="C130" s="160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1"/>
    </row>
    <row r="131" spans="1:39" s="154" customFormat="1" x14ac:dyDescent="0.2">
      <c r="A131" s="160"/>
      <c r="B131" s="162"/>
      <c r="C131" s="160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1"/>
    </row>
    <row r="132" spans="1:39" s="154" customFormat="1" x14ac:dyDescent="0.2">
      <c r="A132" s="160"/>
      <c r="B132" s="162"/>
      <c r="C132" s="160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1"/>
    </row>
    <row r="133" spans="1:39" s="154" customFormat="1" x14ac:dyDescent="0.2">
      <c r="A133" s="160"/>
      <c r="B133" s="162"/>
      <c r="C133" s="160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1"/>
    </row>
    <row r="134" spans="1:39" s="154" customFormat="1" x14ac:dyDescent="0.2">
      <c r="A134" s="160"/>
      <c r="B134" s="162"/>
      <c r="C134" s="160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1"/>
    </row>
    <row r="135" spans="1:39" x14ac:dyDescent="0.2"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</row>
  </sheetData>
  <mergeCells count="10">
    <mergeCell ref="M117:O117"/>
    <mergeCell ref="M120:O120"/>
    <mergeCell ref="M123:O123"/>
    <mergeCell ref="M39:O39"/>
    <mergeCell ref="M101:O101"/>
    <mergeCell ref="N108:P108"/>
    <mergeCell ref="M111:O111"/>
    <mergeCell ref="M114:O114"/>
    <mergeCell ref="M41:O41"/>
    <mergeCell ref="M104:O104"/>
  </mergeCells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/>
  </sheetPr>
  <dimension ref="A1:O83"/>
  <sheetViews>
    <sheetView topLeftCell="A41" zoomScale="98" zoomScaleNormal="98" workbookViewId="0">
      <selection activeCell="A43" sqref="A43:XFD45"/>
    </sheetView>
  </sheetViews>
  <sheetFormatPr baseColWidth="10" defaultColWidth="9.140625" defaultRowHeight="15" x14ac:dyDescent="0.25"/>
  <cols>
    <col min="1" max="15" width="13.7109375" style="1" customWidth="1"/>
    <col min="16" max="16384" width="9.140625" style="1"/>
  </cols>
  <sheetData>
    <row r="1" spans="1:15" ht="24" customHeight="1" x14ac:dyDescent="0.25">
      <c r="A1" s="295" t="s">
        <v>134</v>
      </c>
      <c r="G1" s="285" t="s">
        <v>343</v>
      </c>
      <c r="N1" s="286" t="s">
        <v>135</v>
      </c>
    </row>
    <row r="2" spans="1:15" ht="24" customHeight="1" x14ac:dyDescent="0.25">
      <c r="A2" s="296" t="s">
        <v>255</v>
      </c>
      <c r="O2" s="286" t="s">
        <v>796</v>
      </c>
    </row>
    <row r="3" spans="1:15" ht="12" customHeight="1" x14ac:dyDescent="0.25"/>
    <row r="4" spans="1:15" ht="15.95" customHeight="1" x14ac:dyDescent="0.25">
      <c r="A4" s="341" t="s">
        <v>37</v>
      </c>
      <c r="B4" s="307" t="s">
        <v>38</v>
      </c>
      <c r="C4" s="307" t="s">
        <v>39</v>
      </c>
      <c r="D4" s="307" t="s">
        <v>40</v>
      </c>
      <c r="E4" s="307" t="s">
        <v>41</v>
      </c>
      <c r="F4" s="307" t="s">
        <v>42</v>
      </c>
      <c r="G4" s="307" t="s">
        <v>43</v>
      </c>
      <c r="H4" s="307" t="s">
        <v>44</v>
      </c>
      <c r="I4" s="307" t="s">
        <v>45</v>
      </c>
      <c r="J4" s="307" t="s">
        <v>46</v>
      </c>
      <c r="K4" s="307" t="s">
        <v>47</v>
      </c>
      <c r="L4" s="307" t="s">
        <v>48</v>
      </c>
      <c r="M4" s="307" t="s">
        <v>49</v>
      </c>
      <c r="N4" s="307" t="s">
        <v>763</v>
      </c>
    </row>
    <row r="5" spans="1:15" ht="12" customHeight="1" x14ac:dyDescent="0.25"/>
    <row r="6" spans="1:15" ht="15.95" customHeight="1" x14ac:dyDescent="0.25">
      <c r="B6" s="308" t="s">
        <v>89</v>
      </c>
    </row>
    <row r="7" spans="1:15" ht="15.95" customHeight="1" x14ac:dyDescent="0.25">
      <c r="A7" s="309" t="s">
        <v>764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</row>
    <row r="8" spans="1:15" ht="20.100000000000001" customHeight="1" x14ac:dyDescent="0.25">
      <c r="A8" s="338" t="s">
        <v>37</v>
      </c>
    </row>
    <row r="9" spans="1:15" s="360" customFormat="1" ht="15.95" customHeight="1" x14ac:dyDescent="0.25">
      <c r="A9" s="359" t="s">
        <v>346</v>
      </c>
      <c r="B9" s="358">
        <v>233927</v>
      </c>
      <c r="C9" s="358">
        <v>49509</v>
      </c>
      <c r="D9" s="358">
        <v>115623</v>
      </c>
      <c r="E9" s="358">
        <v>362315</v>
      </c>
      <c r="F9" s="358">
        <v>186017</v>
      </c>
      <c r="G9" s="358">
        <v>1111943</v>
      </c>
      <c r="H9" s="358">
        <v>1045998</v>
      </c>
      <c r="I9" s="358">
        <v>175814</v>
      </c>
      <c r="J9" s="358">
        <v>515845</v>
      </c>
      <c r="K9" s="358">
        <v>246117</v>
      </c>
      <c r="L9" s="358">
        <v>162391</v>
      </c>
      <c r="M9" s="358">
        <v>95678</v>
      </c>
      <c r="N9" s="358">
        <v>95678</v>
      </c>
    </row>
    <row r="10" spans="1:15" s="360" customFormat="1" ht="15.95" customHeight="1" x14ac:dyDescent="0.25">
      <c r="A10" s="359" t="s">
        <v>352</v>
      </c>
      <c r="B10" s="358">
        <v>771023</v>
      </c>
      <c r="C10" s="358">
        <v>966951</v>
      </c>
      <c r="D10" s="358">
        <v>1330451</v>
      </c>
      <c r="E10" s="358">
        <v>1340309</v>
      </c>
      <c r="F10" s="358">
        <v>1543554</v>
      </c>
      <c r="G10" s="358">
        <v>1400886</v>
      </c>
      <c r="H10" s="358">
        <v>1973497</v>
      </c>
      <c r="I10" s="358">
        <v>2560247</v>
      </c>
      <c r="J10" s="358">
        <v>1745273</v>
      </c>
      <c r="K10" s="358">
        <v>1607472</v>
      </c>
      <c r="L10" s="358">
        <v>4174602</v>
      </c>
      <c r="M10" s="358">
        <v>1003551</v>
      </c>
      <c r="N10" s="358">
        <v>1003551</v>
      </c>
    </row>
    <row r="11" spans="1:15" ht="15.95" customHeight="1" x14ac:dyDescent="0.25">
      <c r="A11" s="310" t="s">
        <v>362</v>
      </c>
      <c r="B11" s="311">
        <v>3000</v>
      </c>
      <c r="C11" s="311">
        <v>3000</v>
      </c>
      <c r="D11" s="311">
        <v>3000</v>
      </c>
      <c r="E11" s="311">
        <v>3000</v>
      </c>
      <c r="F11" s="311">
        <v>3000</v>
      </c>
      <c r="G11" s="311">
        <v>3000</v>
      </c>
      <c r="H11" s="311">
        <v>3000</v>
      </c>
      <c r="I11" s="311">
        <v>3000</v>
      </c>
      <c r="J11" s="311">
        <v>3000</v>
      </c>
      <c r="K11" s="311">
        <v>3000</v>
      </c>
      <c r="L11" s="311">
        <v>3000</v>
      </c>
      <c r="M11" s="311">
        <v>3000</v>
      </c>
      <c r="N11" s="311">
        <v>3000</v>
      </c>
    </row>
    <row r="12" spans="1:15" s="360" customFormat="1" ht="15.95" customHeight="1" x14ac:dyDescent="0.25">
      <c r="A12" s="359" t="s">
        <v>372</v>
      </c>
      <c r="B12" s="358">
        <v>570918</v>
      </c>
      <c r="C12" s="358">
        <v>352188</v>
      </c>
      <c r="D12" s="358">
        <v>965203</v>
      </c>
      <c r="E12" s="358">
        <v>678584</v>
      </c>
      <c r="F12" s="358">
        <v>1054518</v>
      </c>
      <c r="G12" s="358">
        <v>1186360</v>
      </c>
      <c r="H12" s="358">
        <v>539525</v>
      </c>
      <c r="I12" s="358">
        <v>769145</v>
      </c>
      <c r="J12" s="358">
        <v>709438</v>
      </c>
      <c r="K12" s="358">
        <v>951810</v>
      </c>
      <c r="L12" s="358">
        <v>458211</v>
      </c>
      <c r="M12" s="358">
        <v>462424</v>
      </c>
      <c r="N12" s="358">
        <v>462424</v>
      </c>
    </row>
    <row r="13" spans="1:15" s="360" customFormat="1" ht="15.95" customHeight="1" x14ac:dyDescent="0.25">
      <c r="A13" s="359" t="s">
        <v>386</v>
      </c>
      <c r="B13" s="358">
        <v>60219</v>
      </c>
      <c r="C13" s="358">
        <v>104322</v>
      </c>
      <c r="D13" s="358">
        <v>63722</v>
      </c>
      <c r="E13" s="358">
        <v>78984</v>
      </c>
      <c r="F13" s="358">
        <v>59784</v>
      </c>
      <c r="G13" s="358">
        <v>40118</v>
      </c>
      <c r="H13" s="358">
        <v>11318</v>
      </c>
      <c r="I13" s="358">
        <v>15084</v>
      </c>
      <c r="J13" s="358">
        <v>8116</v>
      </c>
      <c r="K13" s="358">
        <v>8116</v>
      </c>
      <c r="L13" s="358">
        <v>3766</v>
      </c>
      <c r="M13" s="358">
        <v>3766</v>
      </c>
      <c r="N13" s="358">
        <v>3766</v>
      </c>
    </row>
    <row r="14" spans="1:15" s="360" customFormat="1" ht="15.95" customHeight="1" x14ac:dyDescent="0.25">
      <c r="A14" s="359" t="s">
        <v>391</v>
      </c>
      <c r="B14" s="358">
        <v>980844</v>
      </c>
      <c r="C14" s="358">
        <v>1684893</v>
      </c>
      <c r="D14" s="358">
        <v>1007131</v>
      </c>
      <c r="E14" s="358">
        <v>1265667</v>
      </c>
      <c r="F14" s="358">
        <v>963039</v>
      </c>
      <c r="G14" s="358">
        <v>697135</v>
      </c>
      <c r="H14" s="358">
        <v>201339</v>
      </c>
      <c r="I14" s="358">
        <v>283828</v>
      </c>
      <c r="J14" s="358">
        <v>151528</v>
      </c>
      <c r="K14" s="358">
        <v>155521</v>
      </c>
      <c r="L14" s="358">
        <v>73130</v>
      </c>
      <c r="M14" s="358">
        <v>73480</v>
      </c>
      <c r="N14" s="358">
        <v>73480</v>
      </c>
    </row>
    <row r="15" spans="1:15" ht="15.95" customHeight="1" x14ac:dyDescent="0.25">
      <c r="A15" s="310" t="s">
        <v>395</v>
      </c>
      <c r="B15" s="311">
        <v>692718</v>
      </c>
      <c r="C15" s="311">
        <v>659445</v>
      </c>
      <c r="D15" s="311">
        <v>567652</v>
      </c>
      <c r="E15" s="311">
        <v>498175</v>
      </c>
      <c r="F15" s="311">
        <v>463832</v>
      </c>
      <c r="G15" s="311">
        <v>330796</v>
      </c>
      <c r="H15" s="311">
        <v>232754</v>
      </c>
      <c r="I15" s="311">
        <v>216362</v>
      </c>
      <c r="J15" s="311">
        <v>252630</v>
      </c>
      <c r="K15" s="311">
        <v>270930</v>
      </c>
      <c r="L15" s="311">
        <v>0</v>
      </c>
      <c r="M15" s="311">
        <v>421230</v>
      </c>
      <c r="N15" s="311">
        <v>421230</v>
      </c>
    </row>
    <row r="16" spans="1:15" ht="15.95" customHeight="1" x14ac:dyDescent="0.25">
      <c r="A16" s="310" t="s">
        <v>401</v>
      </c>
      <c r="B16" s="311">
        <v>187470</v>
      </c>
      <c r="C16" s="311">
        <v>57466</v>
      </c>
      <c r="D16" s="311">
        <v>0</v>
      </c>
      <c r="E16" s="311">
        <v>0</v>
      </c>
      <c r="F16" s="311">
        <v>5909</v>
      </c>
      <c r="G16" s="311">
        <v>0</v>
      </c>
      <c r="H16" s="311">
        <v>5909</v>
      </c>
      <c r="I16" s="311">
        <v>0</v>
      </c>
      <c r="J16" s="311">
        <v>0</v>
      </c>
      <c r="K16" s="311">
        <v>6034</v>
      </c>
      <c r="L16" s="311">
        <v>0</v>
      </c>
      <c r="M16" s="311">
        <v>7403</v>
      </c>
      <c r="N16" s="311">
        <v>7403</v>
      </c>
    </row>
    <row r="17" spans="1:14" ht="15.95" customHeight="1" x14ac:dyDescent="0.25">
      <c r="A17" s="310" t="s">
        <v>765</v>
      </c>
      <c r="B17" s="311">
        <v>266466</v>
      </c>
      <c r="C17" s="311">
        <v>36609</v>
      </c>
      <c r="D17" s="311">
        <v>0</v>
      </c>
      <c r="E17" s="311">
        <v>0</v>
      </c>
      <c r="F17" s="311">
        <v>0</v>
      </c>
      <c r="G17" s="311">
        <v>0</v>
      </c>
      <c r="H17" s="311">
        <v>0</v>
      </c>
      <c r="I17" s="311">
        <v>0</v>
      </c>
      <c r="J17" s="311">
        <v>0</v>
      </c>
      <c r="K17" s="311">
        <v>0</v>
      </c>
      <c r="L17" s="311">
        <v>0</v>
      </c>
      <c r="M17" s="311">
        <v>0</v>
      </c>
      <c r="N17" s="311">
        <v>0</v>
      </c>
    </row>
    <row r="18" spans="1:14" ht="12" customHeight="1" x14ac:dyDescent="0.25"/>
    <row r="19" spans="1:14" ht="15.95" customHeight="1" x14ac:dyDescent="0.25">
      <c r="A19" s="310" t="s">
        <v>766</v>
      </c>
      <c r="B19" s="311">
        <v>3766584</v>
      </c>
      <c r="C19" s="311">
        <v>3914382</v>
      </c>
      <c r="D19" s="311">
        <v>4052782</v>
      </c>
      <c r="E19" s="311">
        <v>4227034</v>
      </c>
      <c r="F19" s="311">
        <v>4279653</v>
      </c>
      <c r="G19" s="311">
        <v>4770237</v>
      </c>
      <c r="H19" s="311">
        <v>4013341</v>
      </c>
      <c r="I19" s="311">
        <v>4023480</v>
      </c>
      <c r="J19" s="311">
        <v>3385829</v>
      </c>
      <c r="K19" s="311">
        <v>3249000</v>
      </c>
      <c r="L19" s="311">
        <v>4875099</v>
      </c>
      <c r="M19" s="311">
        <v>2070532</v>
      </c>
      <c r="N19" s="311">
        <v>2070532</v>
      </c>
    </row>
    <row r="20" spans="1:14" ht="20.100000000000001" customHeight="1" x14ac:dyDescent="0.25">
      <c r="A20" s="338" t="s">
        <v>37</v>
      </c>
    </row>
    <row r="21" spans="1:14" ht="15.95" customHeight="1" x14ac:dyDescent="0.25">
      <c r="A21" s="309" t="s">
        <v>767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</row>
    <row r="22" spans="1:14" ht="20.100000000000001" customHeight="1" x14ac:dyDescent="0.25">
      <c r="A22" s="338" t="s">
        <v>37</v>
      </c>
    </row>
    <row r="23" spans="1:14" ht="15.95" customHeight="1" x14ac:dyDescent="0.25">
      <c r="A23" s="310" t="s">
        <v>288</v>
      </c>
      <c r="B23" s="311">
        <v>20278</v>
      </c>
      <c r="C23" s="311">
        <v>20278</v>
      </c>
      <c r="D23" s="311">
        <v>20278</v>
      </c>
      <c r="E23" s="311">
        <v>20278</v>
      </c>
      <c r="F23" s="311">
        <v>20278</v>
      </c>
      <c r="G23" s="311">
        <v>20278</v>
      </c>
      <c r="H23" s="311">
        <v>20278</v>
      </c>
      <c r="I23" s="311">
        <v>20278</v>
      </c>
      <c r="J23" s="311">
        <v>20278</v>
      </c>
      <c r="K23" s="311">
        <v>20278</v>
      </c>
      <c r="L23" s="311">
        <v>20278</v>
      </c>
      <c r="M23" s="311">
        <v>20278</v>
      </c>
      <c r="N23" s="311">
        <v>20278</v>
      </c>
    </row>
    <row r="24" spans="1:14" ht="15.95" customHeight="1" x14ac:dyDescent="0.25">
      <c r="A24" s="310" t="s">
        <v>414</v>
      </c>
      <c r="B24" s="311">
        <v>-6315</v>
      </c>
      <c r="C24" s="311">
        <v>-6315</v>
      </c>
      <c r="D24" s="311">
        <v>-6315</v>
      </c>
      <c r="E24" s="311">
        <v>-6315</v>
      </c>
      <c r="F24" s="311">
        <v>-6315</v>
      </c>
      <c r="G24" s="311">
        <v>-6315</v>
      </c>
      <c r="H24" s="311">
        <v>-6315</v>
      </c>
      <c r="I24" s="311">
        <v>-6315</v>
      </c>
      <c r="J24" s="311">
        <v>-6315</v>
      </c>
      <c r="K24" s="311">
        <v>-6315</v>
      </c>
      <c r="L24" s="311">
        <v>-6315</v>
      </c>
      <c r="M24" s="311">
        <v>-8343</v>
      </c>
      <c r="N24" s="311">
        <v>-8343</v>
      </c>
    </row>
    <row r="25" spans="1:14" ht="15.95" customHeight="1" x14ac:dyDescent="0.25">
      <c r="A25" s="310" t="s">
        <v>416</v>
      </c>
      <c r="B25" s="311">
        <v>203498</v>
      </c>
      <c r="C25" s="311">
        <v>203498</v>
      </c>
      <c r="D25" s="311">
        <v>203498</v>
      </c>
      <c r="E25" s="311">
        <v>203498</v>
      </c>
      <c r="F25" s="311">
        <v>203498</v>
      </c>
      <c r="G25" s="311">
        <v>203498</v>
      </c>
      <c r="H25" s="311">
        <v>203498</v>
      </c>
      <c r="I25" s="311">
        <v>203498</v>
      </c>
      <c r="J25" s="311">
        <v>203498</v>
      </c>
      <c r="K25" s="311">
        <v>203498</v>
      </c>
      <c r="L25" s="311">
        <v>203498</v>
      </c>
      <c r="M25" s="311">
        <v>203498</v>
      </c>
      <c r="N25" s="311">
        <v>203498</v>
      </c>
    </row>
    <row r="26" spans="1:14" ht="15.95" customHeight="1" x14ac:dyDescent="0.25">
      <c r="A26" s="310" t="s">
        <v>430</v>
      </c>
      <c r="B26" s="311">
        <v>-143115</v>
      </c>
      <c r="C26" s="311">
        <v>-143115</v>
      </c>
      <c r="D26" s="311">
        <v>-143115</v>
      </c>
      <c r="E26" s="311">
        <v>-143115</v>
      </c>
      <c r="F26" s="311">
        <v>-143115</v>
      </c>
      <c r="G26" s="311">
        <v>-143115</v>
      </c>
      <c r="H26" s="311">
        <v>-143115</v>
      </c>
      <c r="I26" s="311">
        <v>-143115</v>
      </c>
      <c r="J26" s="311">
        <v>-143115</v>
      </c>
      <c r="K26" s="311">
        <v>-143115</v>
      </c>
      <c r="L26" s="311">
        <v>-143115</v>
      </c>
      <c r="M26" s="311">
        <v>-177078</v>
      </c>
      <c r="N26" s="311">
        <v>-177078</v>
      </c>
    </row>
    <row r="27" spans="1:14" ht="15.95" customHeight="1" x14ac:dyDescent="0.25">
      <c r="A27" s="310" t="s">
        <v>287</v>
      </c>
      <c r="B27" s="311">
        <v>629296</v>
      </c>
      <c r="C27" s="311">
        <v>629296</v>
      </c>
      <c r="D27" s="311">
        <v>629296</v>
      </c>
      <c r="E27" s="311">
        <v>629296</v>
      </c>
      <c r="F27" s="311">
        <v>629296</v>
      </c>
      <c r="G27" s="311">
        <v>629296</v>
      </c>
      <c r="H27" s="311">
        <v>629296</v>
      </c>
      <c r="I27" s="311">
        <v>629296</v>
      </c>
      <c r="J27" s="311">
        <v>629296</v>
      </c>
      <c r="K27" s="311">
        <v>629296</v>
      </c>
      <c r="L27" s="311">
        <v>629296</v>
      </c>
      <c r="M27" s="311">
        <v>629296</v>
      </c>
      <c r="N27" s="311">
        <v>629296</v>
      </c>
    </row>
    <row r="28" spans="1:14" ht="15.95" customHeight="1" x14ac:dyDescent="0.25">
      <c r="A28" s="310" t="s">
        <v>438</v>
      </c>
      <c r="B28" s="311">
        <v>-277110</v>
      </c>
      <c r="C28" s="311">
        <v>-277110</v>
      </c>
      <c r="D28" s="311">
        <v>-277110</v>
      </c>
      <c r="E28" s="311">
        <v>-277110</v>
      </c>
      <c r="F28" s="311">
        <v>-277110</v>
      </c>
      <c r="G28" s="311">
        <v>-277110</v>
      </c>
      <c r="H28" s="311">
        <v>-277110</v>
      </c>
      <c r="I28" s="311">
        <v>-277110</v>
      </c>
      <c r="J28" s="311">
        <v>-277110</v>
      </c>
      <c r="K28" s="311">
        <v>-277110</v>
      </c>
      <c r="L28" s="311">
        <v>-277110</v>
      </c>
      <c r="M28" s="311">
        <v>-434434</v>
      </c>
      <c r="N28" s="311">
        <v>-434434</v>
      </c>
    </row>
    <row r="29" spans="1:14" ht="15.95" customHeight="1" x14ac:dyDescent="0.25">
      <c r="A29" s="310" t="s">
        <v>440</v>
      </c>
      <c r="B29" s="311">
        <v>346017</v>
      </c>
      <c r="C29" s="311">
        <v>346017</v>
      </c>
      <c r="D29" s="311">
        <v>346017</v>
      </c>
      <c r="E29" s="311">
        <v>346017</v>
      </c>
      <c r="F29" s="311">
        <v>346017</v>
      </c>
      <c r="G29" s="311">
        <v>346017</v>
      </c>
      <c r="H29" s="311">
        <v>346017</v>
      </c>
      <c r="I29" s="311">
        <v>346017</v>
      </c>
      <c r="J29" s="311">
        <v>346017</v>
      </c>
      <c r="K29" s="311">
        <v>346017</v>
      </c>
      <c r="L29" s="311">
        <v>346017</v>
      </c>
      <c r="M29" s="311">
        <v>346017</v>
      </c>
      <c r="N29" s="311">
        <v>346017</v>
      </c>
    </row>
    <row r="30" spans="1:14" ht="15.95" customHeight="1" x14ac:dyDescent="0.25">
      <c r="A30" s="310" t="s">
        <v>458</v>
      </c>
      <c r="B30" s="311">
        <v>-172461</v>
      </c>
      <c r="C30" s="311">
        <v>-172461</v>
      </c>
      <c r="D30" s="311">
        <v>-172461</v>
      </c>
      <c r="E30" s="311">
        <v>-172461</v>
      </c>
      <c r="F30" s="311">
        <v>-172461</v>
      </c>
      <c r="G30" s="311">
        <v>-172461</v>
      </c>
      <c r="H30" s="311">
        <v>-172461</v>
      </c>
      <c r="I30" s="311">
        <v>-172461</v>
      </c>
      <c r="J30" s="311">
        <v>-172461</v>
      </c>
      <c r="K30" s="311">
        <v>-172461</v>
      </c>
      <c r="L30" s="311">
        <v>-172461</v>
      </c>
      <c r="M30" s="311">
        <v>-207063</v>
      </c>
      <c r="N30" s="311">
        <v>-207063</v>
      </c>
    </row>
    <row r="31" spans="1:14" ht="15.95" customHeight="1" x14ac:dyDescent="0.25">
      <c r="A31" s="310" t="s">
        <v>460</v>
      </c>
      <c r="B31" s="311">
        <v>88022</v>
      </c>
      <c r="C31" s="311">
        <v>88152</v>
      </c>
      <c r="D31" s="311">
        <v>88220</v>
      </c>
      <c r="E31" s="311">
        <v>88445</v>
      </c>
      <c r="F31" s="311">
        <v>88522</v>
      </c>
      <c r="G31" s="311">
        <v>88889</v>
      </c>
      <c r="H31" s="311">
        <v>89322</v>
      </c>
      <c r="I31" s="311">
        <v>89587</v>
      </c>
      <c r="J31" s="311">
        <v>89680</v>
      </c>
      <c r="K31" s="311">
        <v>89784</v>
      </c>
      <c r="L31" s="311">
        <v>89854</v>
      </c>
      <c r="M31" s="311">
        <v>89994</v>
      </c>
      <c r="N31" s="311">
        <v>89994</v>
      </c>
    </row>
    <row r="32" spans="1:14" ht="15.95" customHeight="1" x14ac:dyDescent="0.25">
      <c r="A32" s="310" t="s">
        <v>466</v>
      </c>
      <c r="B32" s="311">
        <v>0</v>
      </c>
      <c r="C32" s="311">
        <v>0</v>
      </c>
      <c r="D32" s="311">
        <v>0</v>
      </c>
      <c r="E32" s="311">
        <v>0</v>
      </c>
      <c r="F32" s="311">
        <v>22858</v>
      </c>
      <c r="G32" s="311">
        <v>4524</v>
      </c>
      <c r="H32" s="311">
        <v>5614</v>
      </c>
      <c r="I32" s="311">
        <v>5614</v>
      </c>
      <c r="J32" s="311">
        <v>40316</v>
      </c>
      <c r="K32" s="311">
        <v>13514</v>
      </c>
      <c r="L32" s="311">
        <v>13514</v>
      </c>
      <c r="M32" s="311">
        <v>0</v>
      </c>
      <c r="N32" s="311">
        <v>0</v>
      </c>
    </row>
    <row r="33" spans="1:15" ht="15.95" customHeight="1" x14ac:dyDescent="0.25">
      <c r="A33" s="310" t="s">
        <v>470</v>
      </c>
      <c r="B33" s="311">
        <v>2000</v>
      </c>
      <c r="C33" s="311">
        <v>2000</v>
      </c>
      <c r="D33" s="311">
        <v>2000</v>
      </c>
      <c r="E33" s="311">
        <v>2000</v>
      </c>
      <c r="F33" s="311">
        <v>2000</v>
      </c>
      <c r="G33" s="311">
        <v>2000</v>
      </c>
      <c r="H33" s="311">
        <v>2000</v>
      </c>
      <c r="I33" s="311">
        <v>2000</v>
      </c>
      <c r="J33" s="311">
        <v>2000</v>
      </c>
      <c r="K33" s="311">
        <v>2000</v>
      </c>
      <c r="L33" s="311">
        <v>2000</v>
      </c>
      <c r="M33" s="311">
        <v>2000</v>
      </c>
      <c r="N33" s="311">
        <v>2000</v>
      </c>
    </row>
    <row r="34" spans="1:15" ht="12" customHeight="1" x14ac:dyDescent="0.25">
      <c r="O34" s="312"/>
    </row>
    <row r="35" spans="1:15" ht="15.95" customHeight="1" x14ac:dyDescent="0.25">
      <c r="A35" s="310" t="s">
        <v>768</v>
      </c>
      <c r="B35" s="311">
        <v>690109</v>
      </c>
      <c r="C35" s="311">
        <v>690240</v>
      </c>
      <c r="D35" s="311">
        <v>690307</v>
      </c>
      <c r="E35" s="311">
        <v>690533</v>
      </c>
      <c r="F35" s="311">
        <v>713468</v>
      </c>
      <c r="G35" s="311">
        <v>695500</v>
      </c>
      <c r="H35" s="311">
        <v>697024</v>
      </c>
      <c r="I35" s="311">
        <v>697289</v>
      </c>
      <c r="J35" s="311">
        <v>732084</v>
      </c>
      <c r="K35" s="311">
        <v>705385</v>
      </c>
      <c r="L35" s="311">
        <v>705456</v>
      </c>
      <c r="M35" s="311">
        <v>464165</v>
      </c>
      <c r="N35" s="311">
        <v>464165</v>
      </c>
    </row>
    <row r="36" spans="1:15" ht="20.100000000000001" customHeight="1" x14ac:dyDescent="0.25">
      <c r="A36" s="338" t="s">
        <v>37</v>
      </c>
    </row>
    <row r="37" spans="1:15" ht="12" customHeight="1" x14ac:dyDescent="0.25">
      <c r="O37" s="312"/>
    </row>
    <row r="38" spans="1:15" ht="15.95" customHeight="1" x14ac:dyDescent="0.25">
      <c r="A38" s="308" t="s">
        <v>90</v>
      </c>
      <c r="B38" s="311">
        <v>4456694</v>
      </c>
      <c r="C38" s="311">
        <v>4604622</v>
      </c>
      <c r="D38" s="311">
        <v>4743090</v>
      </c>
      <c r="E38" s="311">
        <v>4917566</v>
      </c>
      <c r="F38" s="311">
        <v>4993121</v>
      </c>
      <c r="G38" s="311">
        <v>5465737</v>
      </c>
      <c r="H38" s="311">
        <v>4710364</v>
      </c>
      <c r="I38" s="311">
        <v>4720768</v>
      </c>
      <c r="J38" s="311">
        <v>4117913</v>
      </c>
      <c r="K38" s="311">
        <v>3954385</v>
      </c>
      <c r="L38" s="311">
        <v>5580555</v>
      </c>
      <c r="M38" s="311">
        <v>2534697</v>
      </c>
      <c r="N38" s="311">
        <v>2534697</v>
      </c>
    </row>
    <row r="39" spans="1:15" ht="20.100000000000001" customHeight="1" x14ac:dyDescent="0.25">
      <c r="A39" s="338" t="s">
        <v>37</v>
      </c>
    </row>
    <row r="40" spans="1:15" ht="15.95" customHeight="1" x14ac:dyDescent="0.25">
      <c r="B40" s="308" t="s">
        <v>91</v>
      </c>
    </row>
    <row r="41" spans="1:15" ht="15.95" customHeight="1" x14ac:dyDescent="0.25">
      <c r="A41" s="309" t="s">
        <v>764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</row>
    <row r="42" spans="1:15" ht="20.100000000000001" customHeight="1" x14ac:dyDescent="0.25">
      <c r="A42" s="338" t="s">
        <v>37</v>
      </c>
    </row>
    <row r="43" spans="1:15" s="360" customFormat="1" ht="15.95" customHeight="1" x14ac:dyDescent="0.25">
      <c r="A43" s="359" t="s">
        <v>474</v>
      </c>
      <c r="B43" s="358">
        <v>1612400</v>
      </c>
      <c r="C43" s="358">
        <v>440011</v>
      </c>
      <c r="D43" s="358">
        <v>0</v>
      </c>
      <c r="E43" s="358">
        <v>0</v>
      </c>
      <c r="F43" s="358">
        <v>0</v>
      </c>
      <c r="G43" s="358">
        <v>0</v>
      </c>
      <c r="H43" s="358">
        <v>0</v>
      </c>
      <c r="I43" s="358">
        <v>0</v>
      </c>
      <c r="J43" s="358">
        <v>0</v>
      </c>
      <c r="K43" s="358">
        <v>0</v>
      </c>
      <c r="L43" s="358">
        <v>0</v>
      </c>
      <c r="M43" s="358">
        <v>0</v>
      </c>
      <c r="N43" s="358">
        <v>0</v>
      </c>
    </row>
    <row r="44" spans="1:15" s="360" customFormat="1" ht="15.95" customHeight="1" x14ac:dyDescent="0.25">
      <c r="A44" s="359" t="s">
        <v>550</v>
      </c>
      <c r="B44" s="358">
        <v>0</v>
      </c>
      <c r="C44" s="358">
        <v>100</v>
      </c>
      <c r="D44" s="358">
        <v>0</v>
      </c>
      <c r="E44" s="358">
        <v>0</v>
      </c>
      <c r="F44" s="358">
        <v>0</v>
      </c>
      <c r="G44" s="358">
        <v>0</v>
      </c>
      <c r="H44" s="358">
        <v>0</v>
      </c>
      <c r="I44" s="358">
        <v>0</v>
      </c>
      <c r="J44" s="358">
        <v>0</v>
      </c>
      <c r="K44" s="358">
        <v>0</v>
      </c>
      <c r="L44" s="358">
        <v>10000</v>
      </c>
      <c r="M44" s="358">
        <v>10000</v>
      </c>
      <c r="N44" s="358">
        <v>10000</v>
      </c>
    </row>
    <row r="45" spans="1:15" s="360" customFormat="1" ht="15.95" customHeight="1" x14ac:dyDescent="0.25">
      <c r="A45" s="359" t="s">
        <v>560</v>
      </c>
      <c r="B45" s="358">
        <v>0</v>
      </c>
      <c r="C45" s="358">
        <v>1610</v>
      </c>
      <c r="D45" s="358">
        <v>0</v>
      </c>
      <c r="E45" s="358">
        <v>0</v>
      </c>
      <c r="F45" s="358">
        <v>0</v>
      </c>
      <c r="G45" s="358">
        <v>0</v>
      </c>
      <c r="H45" s="358">
        <v>0</v>
      </c>
      <c r="I45" s="358">
        <v>0</v>
      </c>
      <c r="J45" s="358">
        <v>0</v>
      </c>
      <c r="K45" s="358">
        <v>0</v>
      </c>
      <c r="L45" s="358">
        <v>194173</v>
      </c>
      <c r="M45" s="358">
        <v>195103</v>
      </c>
      <c r="N45" s="358">
        <v>195103</v>
      </c>
    </row>
    <row r="46" spans="1:15" ht="15.95" customHeight="1" x14ac:dyDescent="0.25">
      <c r="A46" s="310" t="s">
        <v>566</v>
      </c>
      <c r="B46" s="311">
        <v>5874</v>
      </c>
      <c r="C46" s="311">
        <v>3971</v>
      </c>
      <c r="D46" s="311">
        <v>5986</v>
      </c>
      <c r="E46" s="311">
        <v>0</v>
      </c>
      <c r="F46" s="311">
        <v>1</v>
      </c>
      <c r="G46" s="311">
        <v>0</v>
      </c>
      <c r="H46" s="311">
        <v>0</v>
      </c>
      <c r="I46" s="311">
        <v>0</v>
      </c>
      <c r="J46" s="311">
        <v>0</v>
      </c>
      <c r="K46" s="311">
        <v>1862</v>
      </c>
      <c r="L46" s="311">
        <v>1861</v>
      </c>
      <c r="M46" s="311">
        <v>1861</v>
      </c>
      <c r="N46" s="311">
        <v>1861</v>
      </c>
    </row>
    <row r="47" spans="1:15" ht="15.95" customHeight="1" x14ac:dyDescent="0.25">
      <c r="A47" s="310" t="s">
        <v>769</v>
      </c>
      <c r="B47" s="311">
        <v>0</v>
      </c>
      <c r="C47" s="311">
        <v>0</v>
      </c>
      <c r="D47" s="311">
        <v>0</v>
      </c>
      <c r="E47" s="311">
        <v>0</v>
      </c>
      <c r="F47" s="311">
        <v>0</v>
      </c>
      <c r="G47" s="311">
        <v>0</v>
      </c>
      <c r="H47" s="311">
        <v>0</v>
      </c>
      <c r="I47" s="311">
        <v>0</v>
      </c>
      <c r="J47" s="311">
        <v>0</v>
      </c>
      <c r="K47" s="311">
        <v>15373</v>
      </c>
      <c r="L47" s="311">
        <v>0</v>
      </c>
      <c r="M47" s="311">
        <v>0</v>
      </c>
      <c r="N47" s="311">
        <v>0</v>
      </c>
    </row>
    <row r="48" spans="1:15" ht="15.95" customHeight="1" x14ac:dyDescent="0.25">
      <c r="A48" s="310" t="s">
        <v>574</v>
      </c>
      <c r="B48" s="311">
        <v>210814</v>
      </c>
      <c r="C48" s="311">
        <v>222333</v>
      </c>
      <c r="D48" s="311">
        <v>258365</v>
      </c>
      <c r="E48" s="311">
        <v>270151</v>
      </c>
      <c r="F48" s="311">
        <v>285171</v>
      </c>
      <c r="G48" s="311">
        <v>257146</v>
      </c>
      <c r="H48" s="311">
        <v>99952</v>
      </c>
      <c r="I48" s="311">
        <v>141531</v>
      </c>
      <c r="J48" s="311">
        <v>116549</v>
      </c>
      <c r="K48" s="311">
        <v>150949</v>
      </c>
      <c r="L48" s="311">
        <v>73108</v>
      </c>
      <c r="M48" s="311">
        <v>73689</v>
      </c>
      <c r="N48" s="311">
        <v>73689</v>
      </c>
    </row>
    <row r="49" spans="1:15" ht="15.95" customHeight="1" x14ac:dyDescent="0.25">
      <c r="A49" s="310" t="s">
        <v>578</v>
      </c>
      <c r="B49" s="311">
        <v>12994</v>
      </c>
      <c r="C49" s="311">
        <v>24282</v>
      </c>
      <c r="D49" s="311">
        <v>8604</v>
      </c>
      <c r="E49" s="311">
        <v>18628</v>
      </c>
      <c r="F49" s="311">
        <v>22121</v>
      </c>
      <c r="G49" s="311">
        <v>15963</v>
      </c>
      <c r="H49" s="311">
        <v>21690</v>
      </c>
      <c r="I49" s="311">
        <v>18700</v>
      </c>
      <c r="J49" s="311">
        <v>8811</v>
      </c>
      <c r="K49" s="311">
        <v>25651</v>
      </c>
      <c r="L49" s="311">
        <v>190049</v>
      </c>
      <c r="M49" s="311">
        <v>29901</v>
      </c>
      <c r="N49" s="311">
        <v>29901</v>
      </c>
    </row>
    <row r="50" spans="1:15" ht="15.95" customHeight="1" x14ac:dyDescent="0.25">
      <c r="A50" s="310" t="s">
        <v>770</v>
      </c>
      <c r="B50" s="311">
        <v>28724</v>
      </c>
      <c r="C50" s="311">
        <v>530475</v>
      </c>
      <c r="D50" s="311">
        <v>215991</v>
      </c>
      <c r="E50" s="311">
        <v>63637</v>
      </c>
      <c r="F50" s="311">
        <v>0</v>
      </c>
      <c r="G50" s="311">
        <v>0</v>
      </c>
      <c r="H50" s="311">
        <v>0</v>
      </c>
      <c r="I50" s="311">
        <v>0</v>
      </c>
      <c r="J50" s="311">
        <v>22405</v>
      </c>
      <c r="K50" s="311">
        <v>0</v>
      </c>
      <c r="L50" s="311">
        <v>0</v>
      </c>
      <c r="M50" s="311">
        <v>0</v>
      </c>
      <c r="N50" s="311">
        <v>0</v>
      </c>
    </row>
    <row r="51" spans="1:15" ht="12" customHeight="1" x14ac:dyDescent="0.25">
      <c r="O51" s="312"/>
    </row>
    <row r="52" spans="1:15" ht="15.95" customHeight="1" x14ac:dyDescent="0.25">
      <c r="A52" s="310" t="s">
        <v>766</v>
      </c>
      <c r="B52" s="311">
        <v>1870806</v>
      </c>
      <c r="C52" s="311">
        <v>1222781</v>
      </c>
      <c r="D52" s="311">
        <v>488945</v>
      </c>
      <c r="E52" s="311">
        <v>352417</v>
      </c>
      <c r="F52" s="311">
        <v>307292</v>
      </c>
      <c r="G52" s="311">
        <v>273109</v>
      </c>
      <c r="H52" s="311">
        <v>121642</v>
      </c>
      <c r="I52" s="311">
        <v>160231</v>
      </c>
      <c r="J52" s="311">
        <v>147765</v>
      </c>
      <c r="K52" s="311">
        <v>193835</v>
      </c>
      <c r="L52" s="311">
        <v>469191</v>
      </c>
      <c r="M52" s="311">
        <v>310554</v>
      </c>
      <c r="N52" s="311">
        <v>310554</v>
      </c>
    </row>
    <row r="53" spans="1:15" ht="20.100000000000001" customHeight="1" x14ac:dyDescent="0.25">
      <c r="A53" s="338" t="s">
        <v>37</v>
      </c>
    </row>
    <row r="54" spans="1:15" ht="15.95" customHeight="1" x14ac:dyDescent="0.25">
      <c r="A54" s="309" t="s">
        <v>771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</row>
    <row r="55" spans="1:15" ht="20.100000000000001" customHeight="1" x14ac:dyDescent="0.25">
      <c r="A55" s="338" t="s">
        <v>37</v>
      </c>
    </row>
    <row r="56" spans="1:15" ht="12" customHeight="1" x14ac:dyDescent="0.25">
      <c r="O56" s="312"/>
    </row>
    <row r="57" spans="1:15" ht="15.95" customHeight="1" x14ac:dyDescent="0.25">
      <c r="A57" s="310" t="s">
        <v>772</v>
      </c>
      <c r="B57" s="311">
        <v>0</v>
      </c>
      <c r="C57" s="311">
        <v>0</v>
      </c>
      <c r="D57" s="311">
        <v>0</v>
      </c>
      <c r="E57" s="311">
        <v>0</v>
      </c>
      <c r="F57" s="311">
        <v>0</v>
      </c>
      <c r="G57" s="311">
        <v>0</v>
      </c>
      <c r="H57" s="311">
        <v>0</v>
      </c>
      <c r="I57" s="311">
        <v>0</v>
      </c>
      <c r="J57" s="311">
        <v>0</v>
      </c>
      <c r="K57" s="311">
        <v>0</v>
      </c>
      <c r="L57" s="311">
        <v>0</v>
      </c>
      <c r="M57" s="311">
        <v>0</v>
      </c>
      <c r="N57" s="311">
        <v>0</v>
      </c>
    </row>
    <row r="58" spans="1:15" ht="20.100000000000001" customHeight="1" x14ac:dyDescent="0.25">
      <c r="A58" s="338" t="s">
        <v>37</v>
      </c>
    </row>
    <row r="59" spans="1:15" ht="15.95" customHeight="1" x14ac:dyDescent="0.25">
      <c r="A59" s="308" t="s">
        <v>92</v>
      </c>
      <c r="B59" s="311">
        <v>1870806</v>
      </c>
      <c r="C59" s="311">
        <v>1222781</v>
      </c>
      <c r="D59" s="311">
        <v>488945</v>
      </c>
      <c r="E59" s="311">
        <v>352417</v>
      </c>
      <c r="F59" s="311">
        <v>307292</v>
      </c>
      <c r="G59" s="311">
        <v>273109</v>
      </c>
      <c r="H59" s="311">
        <v>121642</v>
      </c>
      <c r="I59" s="311">
        <v>160231</v>
      </c>
      <c r="J59" s="311">
        <v>147765</v>
      </c>
      <c r="K59" s="311">
        <v>193835</v>
      </c>
      <c r="L59" s="311">
        <v>469191</v>
      </c>
      <c r="M59" s="311">
        <v>310554</v>
      </c>
      <c r="N59" s="311">
        <v>310554</v>
      </c>
    </row>
    <row r="60" spans="1:15" ht="20.100000000000001" customHeight="1" x14ac:dyDescent="0.25">
      <c r="A60" s="338" t="s">
        <v>37</v>
      </c>
    </row>
    <row r="61" spans="1:15" ht="15.95" customHeight="1" x14ac:dyDescent="0.25">
      <c r="B61" s="308" t="s">
        <v>93</v>
      </c>
    </row>
    <row r="62" spans="1:15" ht="15.95" customHeight="1" x14ac:dyDescent="0.25">
      <c r="A62" s="309" t="s">
        <v>773</v>
      </c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</row>
    <row r="63" spans="1:15" ht="20.100000000000001" customHeight="1" x14ac:dyDescent="0.25">
      <c r="A63" s="338" t="s">
        <v>37</v>
      </c>
    </row>
    <row r="64" spans="1:15" ht="15.95" customHeight="1" x14ac:dyDescent="0.25">
      <c r="A64" s="310" t="s">
        <v>606</v>
      </c>
      <c r="B64" s="311">
        <v>20000</v>
      </c>
      <c r="C64" s="311">
        <v>20000</v>
      </c>
      <c r="D64" s="311">
        <v>20000</v>
      </c>
      <c r="E64" s="311">
        <v>20000</v>
      </c>
      <c r="F64" s="311">
        <v>20000</v>
      </c>
      <c r="G64" s="311">
        <v>20000</v>
      </c>
      <c r="H64" s="311">
        <v>20000</v>
      </c>
      <c r="I64" s="311">
        <v>20000</v>
      </c>
      <c r="J64" s="311">
        <v>20000</v>
      </c>
      <c r="K64" s="311">
        <v>20000</v>
      </c>
      <c r="L64" s="311">
        <v>20000</v>
      </c>
      <c r="M64" s="311">
        <v>20000</v>
      </c>
      <c r="N64" s="311">
        <v>20000</v>
      </c>
    </row>
    <row r="65" spans="1:15" ht="15.95" customHeight="1" x14ac:dyDescent="0.25">
      <c r="A65" s="310" t="s">
        <v>609</v>
      </c>
      <c r="B65" s="311">
        <v>11710411</v>
      </c>
      <c r="C65" s="311">
        <v>11710411</v>
      </c>
      <c r="D65" s="311">
        <v>11710411</v>
      </c>
      <c r="E65" s="311">
        <v>11710411</v>
      </c>
      <c r="F65" s="311">
        <v>11710411</v>
      </c>
      <c r="G65" s="311">
        <v>11710411</v>
      </c>
      <c r="H65" s="311">
        <v>11710411</v>
      </c>
      <c r="I65" s="311">
        <v>11710411</v>
      </c>
      <c r="J65" s="311">
        <v>11710411</v>
      </c>
      <c r="K65" s="311">
        <v>11710411</v>
      </c>
      <c r="L65" s="311">
        <v>11710411</v>
      </c>
      <c r="M65" s="311">
        <v>12210411</v>
      </c>
      <c r="N65" s="311">
        <v>12210411</v>
      </c>
    </row>
    <row r="66" spans="1:15" ht="12" customHeight="1" x14ac:dyDescent="0.25">
      <c r="O66" s="312"/>
    </row>
    <row r="67" spans="1:15" ht="15.95" customHeight="1" x14ac:dyDescent="0.25">
      <c r="A67" s="310" t="s">
        <v>774</v>
      </c>
      <c r="B67" s="311">
        <v>11730411</v>
      </c>
      <c r="C67" s="311">
        <v>11730411</v>
      </c>
      <c r="D67" s="311">
        <v>11730411</v>
      </c>
      <c r="E67" s="311">
        <v>11730411</v>
      </c>
      <c r="F67" s="311">
        <v>11730411</v>
      </c>
      <c r="G67" s="311">
        <v>11730411</v>
      </c>
      <c r="H67" s="311">
        <v>11730411</v>
      </c>
      <c r="I67" s="311">
        <v>11730411</v>
      </c>
      <c r="J67" s="311">
        <v>11730411</v>
      </c>
      <c r="K67" s="311">
        <v>11730411</v>
      </c>
      <c r="L67" s="311">
        <v>11730411</v>
      </c>
      <c r="M67" s="311">
        <v>12230411</v>
      </c>
      <c r="N67" s="311">
        <v>12230411</v>
      </c>
    </row>
    <row r="68" spans="1:15" ht="20.100000000000001" customHeight="1" x14ac:dyDescent="0.25">
      <c r="A68" s="338" t="s">
        <v>37</v>
      </c>
    </row>
    <row r="69" spans="1:15" ht="15.95" customHeight="1" x14ac:dyDescent="0.25">
      <c r="A69" s="309" t="s">
        <v>775</v>
      </c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</row>
    <row r="70" spans="1:15" ht="20.100000000000001" customHeight="1" x14ac:dyDescent="0.25">
      <c r="A70" s="338" t="s">
        <v>37</v>
      </c>
    </row>
    <row r="71" spans="1:15" ht="15.95" customHeight="1" x14ac:dyDescent="0.25">
      <c r="A71" s="310" t="s">
        <v>614</v>
      </c>
      <c r="B71" s="311">
        <v>-10126585</v>
      </c>
      <c r="C71" s="311">
        <v>-10126585</v>
      </c>
      <c r="D71" s="311">
        <v>-10126585</v>
      </c>
      <c r="E71" s="311">
        <v>-10126585</v>
      </c>
      <c r="F71" s="311">
        <v>-10126585</v>
      </c>
      <c r="G71" s="311">
        <v>-10126585</v>
      </c>
      <c r="H71" s="311">
        <v>-10126585</v>
      </c>
      <c r="I71" s="311">
        <v>-10126585</v>
      </c>
      <c r="J71" s="311">
        <v>-10126585</v>
      </c>
      <c r="K71" s="311">
        <v>-10126585</v>
      </c>
      <c r="L71" s="311">
        <v>-10126585</v>
      </c>
      <c r="M71" s="311">
        <v>-10126585</v>
      </c>
      <c r="N71" s="311">
        <v>-10126585</v>
      </c>
    </row>
    <row r="72" spans="1:15" ht="12" customHeight="1" x14ac:dyDescent="0.25">
      <c r="O72" s="312"/>
    </row>
    <row r="73" spans="1:15" ht="15.95" customHeight="1" x14ac:dyDescent="0.25">
      <c r="A73" s="310" t="s">
        <v>776</v>
      </c>
      <c r="B73" s="311">
        <v>-10126585</v>
      </c>
      <c r="C73" s="311">
        <v>-10126585</v>
      </c>
      <c r="D73" s="311">
        <v>-10126585</v>
      </c>
      <c r="E73" s="311">
        <v>-10126585</v>
      </c>
      <c r="F73" s="311">
        <v>-10126585</v>
      </c>
      <c r="G73" s="311">
        <v>-10126585</v>
      </c>
      <c r="H73" s="311">
        <v>-10126585</v>
      </c>
      <c r="I73" s="311">
        <v>-10126585</v>
      </c>
      <c r="J73" s="311">
        <v>-10126585</v>
      </c>
      <c r="K73" s="311">
        <v>-10126585</v>
      </c>
      <c r="L73" s="311">
        <v>-10126585</v>
      </c>
      <c r="M73" s="311">
        <v>-10126585</v>
      </c>
      <c r="N73" s="311">
        <v>-10126585</v>
      </c>
    </row>
    <row r="74" spans="1:15" ht="20.100000000000001" customHeight="1" x14ac:dyDescent="0.25">
      <c r="A74" s="338" t="s">
        <v>37</v>
      </c>
    </row>
    <row r="75" spans="1:15" ht="15.95" customHeight="1" x14ac:dyDescent="0.25">
      <c r="A75" s="310" t="s">
        <v>133</v>
      </c>
      <c r="B75" s="311">
        <v>982062</v>
      </c>
      <c r="C75" s="311">
        <v>1778015</v>
      </c>
      <c r="D75" s="311">
        <v>2650318</v>
      </c>
      <c r="E75" s="311">
        <v>2961323</v>
      </c>
      <c r="F75" s="311">
        <v>3082003</v>
      </c>
      <c r="G75" s="311">
        <v>3588802</v>
      </c>
      <c r="H75" s="311">
        <v>2984896</v>
      </c>
      <c r="I75" s="311">
        <v>2956712</v>
      </c>
      <c r="J75" s="311">
        <v>2366322</v>
      </c>
      <c r="K75" s="311">
        <v>2156724</v>
      </c>
      <c r="L75" s="311">
        <v>3507538</v>
      </c>
      <c r="M75" s="311">
        <v>120317</v>
      </c>
      <c r="N75" s="311">
        <v>120317</v>
      </c>
    </row>
    <row r="76" spans="1:15" ht="15.95" customHeight="1" x14ac:dyDescent="0.25">
      <c r="A76" s="308" t="s">
        <v>94</v>
      </c>
      <c r="B76" s="311">
        <v>2585888</v>
      </c>
      <c r="C76" s="311">
        <v>3381841</v>
      </c>
      <c r="D76" s="311">
        <v>4254144</v>
      </c>
      <c r="E76" s="311">
        <v>4565149</v>
      </c>
      <c r="F76" s="311">
        <v>4685829</v>
      </c>
      <c r="G76" s="311">
        <v>5192628</v>
      </c>
      <c r="H76" s="311">
        <v>4588722</v>
      </c>
      <c r="I76" s="311">
        <v>4560538</v>
      </c>
      <c r="J76" s="311">
        <v>3970148</v>
      </c>
      <c r="K76" s="311">
        <v>3760550</v>
      </c>
      <c r="L76" s="311">
        <v>5111364</v>
      </c>
      <c r="M76" s="311">
        <v>2224143</v>
      </c>
      <c r="N76" s="311">
        <v>2224143</v>
      </c>
    </row>
    <row r="77" spans="1:15" ht="20.100000000000001" customHeight="1" x14ac:dyDescent="0.25">
      <c r="A77" s="338" t="s">
        <v>37</v>
      </c>
    </row>
    <row r="78" spans="1:15" ht="12" customHeight="1" x14ac:dyDescent="0.25">
      <c r="O78" s="312"/>
    </row>
    <row r="79" spans="1:15" ht="15.95" customHeight="1" x14ac:dyDescent="0.25">
      <c r="A79" s="313" t="s">
        <v>95</v>
      </c>
      <c r="B79" s="311">
        <v>4456694</v>
      </c>
      <c r="C79" s="311">
        <v>4604622</v>
      </c>
      <c r="D79" s="311">
        <v>4743090</v>
      </c>
      <c r="E79" s="311">
        <v>4917566</v>
      </c>
      <c r="F79" s="311">
        <v>4993121</v>
      </c>
      <c r="G79" s="311">
        <v>5465737</v>
      </c>
      <c r="H79" s="311">
        <v>4710364</v>
      </c>
      <c r="I79" s="311">
        <v>4720768</v>
      </c>
      <c r="J79" s="311">
        <v>4117913</v>
      </c>
      <c r="K79" s="311">
        <v>3954385</v>
      </c>
      <c r="L79" s="311">
        <v>5580555</v>
      </c>
      <c r="M79" s="311">
        <v>2534697</v>
      </c>
      <c r="N79" s="311">
        <v>2534697</v>
      </c>
    </row>
    <row r="80" spans="1:15" ht="20.100000000000001" customHeight="1" x14ac:dyDescent="0.25">
      <c r="A80" s="338" t="s">
        <v>37</v>
      </c>
    </row>
    <row r="81" spans="1:1" ht="20.100000000000001" customHeight="1" x14ac:dyDescent="0.25">
      <c r="A81" s="338" t="s">
        <v>37</v>
      </c>
    </row>
    <row r="82" spans="1:1" ht="15.95" customHeight="1" x14ac:dyDescent="0.25">
      <c r="A82" s="314" t="s">
        <v>96</v>
      </c>
    </row>
    <row r="83" spans="1:1" ht="15.95" customHeight="1" x14ac:dyDescent="0.25">
      <c r="A83" s="342" t="s">
        <v>37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20">
    <tabColor theme="5"/>
  </sheetPr>
  <dimension ref="A1:M26"/>
  <sheetViews>
    <sheetView zoomScale="90" zoomScaleNormal="90" workbookViewId="0">
      <selection activeCell="F23" sqref="F23:G23"/>
    </sheetView>
  </sheetViews>
  <sheetFormatPr baseColWidth="10" defaultColWidth="10.85546875" defaultRowHeight="12.75" x14ac:dyDescent="0.2"/>
  <cols>
    <col min="1" max="1" width="10.85546875" style="2"/>
    <col min="2" max="13" width="12.7109375" style="9" customWidth="1"/>
    <col min="14" max="16384" width="10.85546875" style="6"/>
  </cols>
  <sheetData>
    <row r="1" spans="1:13" s="2" customFormat="1" x14ac:dyDescent="0.2">
      <c r="A1" s="10" t="s">
        <v>109</v>
      </c>
      <c r="B1" s="13" t="s">
        <v>110</v>
      </c>
      <c r="C1" s="13" t="s">
        <v>111</v>
      </c>
      <c r="D1" s="13" t="s">
        <v>112</v>
      </c>
      <c r="E1" s="13" t="s">
        <v>113</v>
      </c>
      <c r="F1" s="13" t="s">
        <v>114</v>
      </c>
      <c r="G1" s="13" t="s">
        <v>115</v>
      </c>
      <c r="H1" s="13" t="s">
        <v>116</v>
      </c>
      <c r="I1" s="13" t="s">
        <v>117</v>
      </c>
      <c r="J1" s="13" t="s">
        <v>118</v>
      </c>
      <c r="K1" s="13" t="s">
        <v>119</v>
      </c>
      <c r="L1" s="13" t="s">
        <v>120</v>
      </c>
      <c r="M1" s="13" t="s">
        <v>121</v>
      </c>
    </row>
    <row r="2" spans="1:13" s="2" customFormat="1" x14ac:dyDescent="0.2">
      <c r="A2" s="10">
        <v>2024</v>
      </c>
      <c r="B2" s="177">
        <v>133.55500000000001</v>
      </c>
      <c r="C2" s="177">
        <v>133.68100000000001</v>
      </c>
      <c r="D2" s="177">
        <v>134.065</v>
      </c>
      <c r="E2" s="177">
        <v>134.33600000000001</v>
      </c>
      <c r="F2" s="177">
        <v>134.08699999999999</v>
      </c>
      <c r="G2" s="177">
        <v>134.59399999999999</v>
      </c>
      <c r="H2" s="177">
        <v>136.00299999999999</v>
      </c>
      <c r="I2" s="252">
        <v>136.01300000000001</v>
      </c>
      <c r="J2" s="252">
        <v>136.08000000000001</v>
      </c>
      <c r="K2" s="252">
        <v>136.828</v>
      </c>
      <c r="L2" s="252">
        <v>137.42400000000001</v>
      </c>
      <c r="M2" s="252">
        <v>137.94900000000001</v>
      </c>
    </row>
    <row r="3" spans="1:13" s="2" customFormat="1" x14ac:dyDescent="0.2">
      <c r="A3" s="10">
        <v>2023</v>
      </c>
      <c r="B3" s="103">
        <v>127.336</v>
      </c>
      <c r="C3" s="103">
        <v>128.04599999999999</v>
      </c>
      <c r="D3" s="103">
        <v>128.38900000000001</v>
      </c>
      <c r="E3" s="103">
        <v>128.363</v>
      </c>
      <c r="F3" s="103">
        <v>128.084</v>
      </c>
      <c r="G3" s="103">
        <v>128.214</v>
      </c>
      <c r="H3" s="103">
        <v>128.83199999999999</v>
      </c>
      <c r="I3" s="103">
        <v>129.54499999999999</v>
      </c>
      <c r="J3" s="103">
        <v>130.12</v>
      </c>
      <c r="K3" s="103">
        <v>130.60900000000001</v>
      </c>
      <c r="L3" s="103">
        <v>131.44499999999999</v>
      </c>
      <c r="M3" s="103">
        <v>132.37299999999999</v>
      </c>
    </row>
    <row r="4" spans="1:13" x14ac:dyDescent="0.2">
      <c r="A4" s="11">
        <v>2022</v>
      </c>
      <c r="B4" s="3">
        <v>118.002</v>
      </c>
      <c r="C4" s="3">
        <v>118.98099999999999</v>
      </c>
      <c r="D4" s="3">
        <v>120.15900000000001</v>
      </c>
      <c r="E4" s="3">
        <v>120.809</v>
      </c>
      <c r="F4" s="3">
        <v>121.02200000000001</v>
      </c>
      <c r="G4" s="3">
        <v>122.044</v>
      </c>
      <c r="H4" s="3">
        <v>122.94799999999999</v>
      </c>
      <c r="I4" s="3">
        <v>123.803</v>
      </c>
      <c r="J4" s="4">
        <v>124.571</v>
      </c>
      <c r="K4" s="5">
        <v>125.276</v>
      </c>
      <c r="L4" s="5">
        <v>125.997</v>
      </c>
      <c r="M4" s="5">
        <v>126.47799999999999</v>
      </c>
    </row>
    <row r="5" spans="1:13" x14ac:dyDescent="0.2">
      <c r="A5" s="12">
        <v>2021</v>
      </c>
      <c r="B5" s="7">
        <v>110.21</v>
      </c>
      <c r="C5" s="7">
        <v>110.907</v>
      </c>
      <c r="D5" s="7">
        <v>111.824</v>
      </c>
      <c r="E5" s="7">
        <v>112.19</v>
      </c>
      <c r="F5" s="7">
        <v>112.419</v>
      </c>
      <c r="G5" s="7">
        <v>113.018</v>
      </c>
      <c r="H5" s="7">
        <v>113.682</v>
      </c>
      <c r="I5" s="7">
        <v>113.899</v>
      </c>
      <c r="J5" s="7">
        <v>114.601</v>
      </c>
      <c r="K5" s="7">
        <v>115.56100000000001</v>
      </c>
      <c r="L5" s="7">
        <v>116.884</v>
      </c>
      <c r="M5" s="7">
        <v>117.30800000000001</v>
      </c>
    </row>
    <row r="6" spans="1:13" x14ac:dyDescent="0.2">
      <c r="A6" s="12">
        <v>2020</v>
      </c>
      <c r="B6" s="8">
        <v>106.447</v>
      </c>
      <c r="C6" s="8">
        <v>106.889</v>
      </c>
      <c r="D6" s="8">
        <v>106.83799999999999</v>
      </c>
      <c r="E6" s="8">
        <v>105.755</v>
      </c>
      <c r="F6" s="8">
        <v>106.16200000000001</v>
      </c>
      <c r="G6" s="8">
        <v>106.74299999999999</v>
      </c>
      <c r="H6" s="8">
        <v>107.444</v>
      </c>
      <c r="I6" s="8">
        <v>107.867</v>
      </c>
      <c r="J6" s="8">
        <v>108.114</v>
      </c>
      <c r="K6" s="8">
        <v>108.774</v>
      </c>
      <c r="L6" s="8">
        <v>108.85599999999999</v>
      </c>
      <c r="M6" s="8">
        <v>109.271</v>
      </c>
    </row>
    <row r="7" spans="1:13" x14ac:dyDescent="0.2">
      <c r="A7" s="12">
        <v>2019</v>
      </c>
      <c r="B7" s="8">
        <v>103.108</v>
      </c>
      <c r="C7" s="8">
        <v>103.07899999999999</v>
      </c>
      <c r="D7" s="8">
        <v>103.476</v>
      </c>
      <c r="E7" s="8">
        <v>103.53100000000001</v>
      </c>
      <c r="F7" s="8">
        <v>103.233</v>
      </c>
      <c r="G7" s="8">
        <v>103.29900000000001</v>
      </c>
      <c r="H7" s="8">
        <v>103.687</v>
      </c>
      <c r="I7" s="8">
        <v>103.67</v>
      </c>
      <c r="J7" s="8">
        <v>103.94199999999999</v>
      </c>
      <c r="K7" s="8">
        <v>104.503</v>
      </c>
      <c r="L7" s="8">
        <v>105.346</v>
      </c>
      <c r="M7" s="8">
        <v>105.934</v>
      </c>
    </row>
    <row r="8" spans="1:13" x14ac:dyDescent="0.2">
      <c r="A8" s="12">
        <v>2018</v>
      </c>
      <c r="B8" s="8">
        <v>98.795000000000002</v>
      </c>
      <c r="C8" s="8">
        <v>99.171374</v>
      </c>
      <c r="D8" s="8">
        <v>99.492157000000006</v>
      </c>
      <c r="E8" s="8">
        <v>99.154847000000004</v>
      </c>
      <c r="F8" s="8">
        <v>98.994079999999997</v>
      </c>
      <c r="G8" s="8">
        <v>99.376464999999996</v>
      </c>
      <c r="H8" s="8">
        <v>99.909000000000006</v>
      </c>
      <c r="I8" s="8">
        <v>100.492</v>
      </c>
      <c r="J8" s="8">
        <v>100.917</v>
      </c>
      <c r="K8" s="8">
        <v>101.44</v>
      </c>
      <c r="L8" s="8">
        <v>102.303</v>
      </c>
      <c r="M8" s="8">
        <v>103.02</v>
      </c>
    </row>
    <row r="9" spans="1:13" x14ac:dyDescent="0.2">
      <c r="A9" s="12">
        <v>2017</v>
      </c>
      <c r="B9" s="8">
        <v>93.603881999999999</v>
      </c>
      <c r="C9" s="8">
        <v>94.144779999999997</v>
      </c>
      <c r="D9" s="8">
        <v>94.722488999999996</v>
      </c>
      <c r="E9" s="8">
        <v>94.838932999999997</v>
      </c>
      <c r="F9" s="8">
        <v>94.725493999999998</v>
      </c>
      <c r="G9" s="8">
        <v>94.963639999999998</v>
      </c>
      <c r="H9" s="8">
        <v>95.322736000000006</v>
      </c>
      <c r="I9" s="8">
        <v>95.793768</v>
      </c>
      <c r="J9" s="8">
        <v>96.093514999999996</v>
      </c>
      <c r="K9" s="8">
        <v>96.698268999999996</v>
      </c>
      <c r="L9" s="8">
        <v>97.695173999999994</v>
      </c>
      <c r="M9" s="8">
        <v>98.272882999999993</v>
      </c>
    </row>
    <row r="10" spans="1:13" x14ac:dyDescent="0.2">
      <c r="A10" s="12">
        <v>2016</v>
      </c>
      <c r="B10" s="8">
        <v>89.386381</v>
      </c>
      <c r="C10" s="8">
        <v>89.777781000000004</v>
      </c>
      <c r="D10" s="8">
        <v>89.910000999999994</v>
      </c>
      <c r="E10" s="8">
        <v>89.625277999999994</v>
      </c>
      <c r="F10" s="8">
        <v>89.225615000000005</v>
      </c>
      <c r="G10" s="8">
        <v>89.324027999999998</v>
      </c>
      <c r="H10" s="8">
        <v>89.556914000000006</v>
      </c>
      <c r="I10" s="8">
        <v>89.809332999999995</v>
      </c>
      <c r="J10" s="8">
        <v>90.357743999999997</v>
      </c>
      <c r="K10" s="8">
        <v>90.906154000000001</v>
      </c>
      <c r="L10" s="8">
        <v>91.616833999999997</v>
      </c>
      <c r="M10" s="8">
        <v>92.039034999999998</v>
      </c>
    </row>
    <row r="11" spans="1:13" x14ac:dyDescent="0.2">
      <c r="A11" s="12">
        <v>2015</v>
      </c>
      <c r="B11" s="8">
        <v>87.110102999999995</v>
      </c>
      <c r="C11" s="8">
        <v>87.275377000000006</v>
      </c>
      <c r="D11" s="8">
        <v>87.630717000000004</v>
      </c>
      <c r="E11" s="8">
        <v>87.403840000000002</v>
      </c>
      <c r="F11" s="8">
        <v>86.967365999999998</v>
      </c>
      <c r="G11" s="8">
        <v>87.113107999999997</v>
      </c>
      <c r="H11" s="8">
        <v>87.240819999999999</v>
      </c>
      <c r="I11" s="8">
        <v>87.424875</v>
      </c>
      <c r="J11" s="8">
        <v>87.752419000000003</v>
      </c>
      <c r="K11" s="8">
        <v>88.203918999999999</v>
      </c>
      <c r="L11" s="8">
        <v>88.685468</v>
      </c>
      <c r="M11" s="8">
        <v>89.046818000000002</v>
      </c>
    </row>
    <row r="12" spans="1:13" x14ac:dyDescent="0.2">
      <c r="A12" s="12">
        <v>2014</v>
      </c>
      <c r="B12" s="8">
        <v>84.519052000000002</v>
      </c>
      <c r="C12" s="8">
        <v>84.733157000000006</v>
      </c>
      <c r="D12" s="8">
        <v>84.965292000000005</v>
      </c>
      <c r="E12" s="8">
        <v>84.806779000000006</v>
      </c>
      <c r="F12" s="8">
        <v>84.535578999999998</v>
      </c>
      <c r="G12" s="8">
        <v>84.682072000000005</v>
      </c>
      <c r="H12" s="8">
        <v>84.914958999999996</v>
      </c>
      <c r="I12" s="8">
        <v>85.219965000000002</v>
      </c>
      <c r="J12" s="8">
        <v>85.596339999999998</v>
      </c>
      <c r="K12" s="8">
        <v>86.069626</v>
      </c>
      <c r="L12" s="8">
        <v>86.763778000000002</v>
      </c>
      <c r="M12" s="8">
        <v>87.188984000000005</v>
      </c>
    </row>
    <row r="13" spans="1:13" x14ac:dyDescent="0.2">
      <c r="A13" s="12">
        <v>2013</v>
      </c>
      <c r="B13" s="8">
        <v>80.892781999999997</v>
      </c>
      <c r="C13" s="8">
        <v>81.290942999999999</v>
      </c>
      <c r="D13" s="8">
        <v>81.887433000000001</v>
      </c>
      <c r="E13" s="8">
        <v>81.941523000000004</v>
      </c>
      <c r="F13" s="8">
        <v>81.668819999999997</v>
      </c>
      <c r="G13" s="8">
        <v>81.619237999999996</v>
      </c>
      <c r="H13" s="8">
        <v>81.592192999999995</v>
      </c>
      <c r="I13" s="8">
        <v>81.824327999999994</v>
      </c>
      <c r="J13" s="8">
        <v>82.132339999999999</v>
      </c>
      <c r="K13" s="8">
        <v>82.522987999999998</v>
      </c>
      <c r="L13" s="8">
        <v>83.292265</v>
      </c>
      <c r="M13" s="8">
        <v>83.770058000000006</v>
      </c>
    </row>
    <row r="14" spans="1:13" x14ac:dyDescent="0.2">
      <c r="A14" s="12">
        <v>2012</v>
      </c>
      <c r="B14" s="8">
        <v>78.343048999999993</v>
      </c>
      <c r="C14" s="8">
        <v>78.502313999999998</v>
      </c>
      <c r="D14" s="8">
        <v>78.547388999999995</v>
      </c>
      <c r="E14" s="8">
        <v>78.300979999999996</v>
      </c>
      <c r="F14" s="8">
        <v>78.053819000000004</v>
      </c>
      <c r="G14" s="8">
        <v>78.413667000000004</v>
      </c>
      <c r="H14" s="8">
        <v>78.853897000000003</v>
      </c>
      <c r="I14" s="8">
        <v>79.090540000000004</v>
      </c>
      <c r="J14" s="8">
        <v>79.439119000000005</v>
      </c>
      <c r="K14" s="8">
        <v>79.841036000000003</v>
      </c>
      <c r="L14" s="8">
        <v>80.383437000000001</v>
      </c>
      <c r="M14" s="8">
        <v>80.568242999999995</v>
      </c>
    </row>
    <row r="15" spans="1:13" x14ac:dyDescent="0.2">
      <c r="A15" s="12">
        <v>2011</v>
      </c>
      <c r="B15" s="8">
        <v>75.295991000000001</v>
      </c>
      <c r="C15" s="8">
        <v>75.578460000000007</v>
      </c>
      <c r="D15" s="8">
        <v>75.723450999999997</v>
      </c>
      <c r="E15" s="8">
        <v>75.717440999999994</v>
      </c>
      <c r="F15" s="8">
        <v>75.159263999999993</v>
      </c>
      <c r="G15" s="8">
        <v>75.155507999999998</v>
      </c>
      <c r="H15" s="8">
        <v>75.516107000000005</v>
      </c>
      <c r="I15" s="8">
        <v>75.635554999999997</v>
      </c>
      <c r="J15" s="8">
        <v>75.821112999999997</v>
      </c>
      <c r="K15" s="8">
        <v>76.332712000000001</v>
      </c>
      <c r="L15" s="8">
        <v>77.158332999999999</v>
      </c>
      <c r="M15" s="8">
        <v>77.792384999999996</v>
      </c>
    </row>
    <row r="16" spans="1:13" x14ac:dyDescent="0.2">
      <c r="A16" s="12">
        <v>2010</v>
      </c>
      <c r="B16" s="8">
        <v>72.552046000000004</v>
      </c>
      <c r="C16" s="8">
        <v>72.971671000000001</v>
      </c>
      <c r="D16" s="8">
        <v>73.489725000000007</v>
      </c>
      <c r="E16" s="8">
        <v>73.255565000000004</v>
      </c>
      <c r="F16" s="8">
        <v>72.793977999999996</v>
      </c>
      <c r="G16" s="8">
        <v>72.771182999999994</v>
      </c>
      <c r="H16" s="8">
        <v>72.929190000000006</v>
      </c>
      <c r="I16" s="8">
        <v>73.131749999999997</v>
      </c>
      <c r="J16" s="8">
        <v>73.515110000000007</v>
      </c>
      <c r="K16" s="8">
        <v>73.968925999999996</v>
      </c>
      <c r="L16" s="8">
        <v>74.561581000000004</v>
      </c>
      <c r="M16" s="8">
        <v>74.930954</v>
      </c>
    </row>
    <row r="17" spans="1:13" x14ac:dyDescent="0.2">
      <c r="A17" s="12">
        <v>2009</v>
      </c>
      <c r="B17" s="8">
        <v>69.456148999999996</v>
      </c>
      <c r="C17" s="8">
        <v>69.609493999999998</v>
      </c>
      <c r="D17" s="8">
        <v>70.009950000000003</v>
      </c>
      <c r="E17" s="8">
        <v>70.254990000000006</v>
      </c>
      <c r="F17" s="8">
        <v>70.050358000000003</v>
      </c>
      <c r="G17" s="8">
        <v>70.179354000000004</v>
      </c>
      <c r="H17" s="8">
        <v>70.370515999999995</v>
      </c>
      <c r="I17" s="8">
        <v>70.538883999999996</v>
      </c>
      <c r="J17" s="8">
        <v>70.892715999999993</v>
      </c>
      <c r="K17" s="8">
        <v>71.107191</v>
      </c>
      <c r="L17" s="8">
        <v>71.476045999999997</v>
      </c>
      <c r="M17" s="8">
        <v>71.771855000000002</v>
      </c>
    </row>
    <row r="18" spans="1:13" x14ac:dyDescent="0.2">
      <c r="A18" s="12">
        <v>2008</v>
      </c>
      <c r="B18" s="8">
        <v>65.350564000000006</v>
      </c>
      <c r="C18" s="8">
        <v>65.544833999999994</v>
      </c>
      <c r="D18" s="8">
        <v>66.019891000000001</v>
      </c>
      <c r="E18" s="8">
        <v>66.170126999999994</v>
      </c>
      <c r="F18" s="8">
        <v>66.098635000000002</v>
      </c>
      <c r="G18" s="8">
        <v>66.372168000000002</v>
      </c>
      <c r="H18" s="8">
        <v>66.742058999999998</v>
      </c>
      <c r="I18" s="8">
        <v>67.127492000000004</v>
      </c>
      <c r="J18" s="8">
        <v>67.584935000000002</v>
      </c>
      <c r="K18" s="8">
        <v>68.045485999999997</v>
      </c>
      <c r="L18" s="8">
        <v>68.818942000000007</v>
      </c>
      <c r="M18" s="8">
        <v>69.295552000000001</v>
      </c>
    </row>
    <row r="19" spans="1:13" x14ac:dyDescent="0.2">
      <c r="A19" s="12">
        <v>2007</v>
      </c>
      <c r="B19" s="8">
        <v>63.016207999999999</v>
      </c>
      <c r="C19" s="8">
        <v>63.192346999999998</v>
      </c>
      <c r="D19" s="8">
        <v>63.329113</v>
      </c>
      <c r="E19" s="8">
        <v>63.291294999999998</v>
      </c>
      <c r="F19" s="8">
        <v>62.982534000000001</v>
      </c>
      <c r="G19" s="8">
        <v>63.058169999999997</v>
      </c>
      <c r="H19" s="8">
        <v>63.326005000000002</v>
      </c>
      <c r="I19" s="8">
        <v>63.583995999999999</v>
      </c>
      <c r="J19" s="8">
        <v>64.077703</v>
      </c>
      <c r="K19" s="8">
        <v>64.327404999999999</v>
      </c>
      <c r="L19" s="8">
        <v>64.781221000000002</v>
      </c>
      <c r="M19" s="8">
        <v>65.049055999999993</v>
      </c>
    </row>
    <row r="20" spans="1:13" x14ac:dyDescent="0.2">
      <c r="A20" s="12">
        <v>2006</v>
      </c>
      <c r="B20" s="8">
        <v>60.603625999999998</v>
      </c>
      <c r="C20" s="8">
        <v>60.696357999999996</v>
      </c>
      <c r="D20" s="8">
        <v>60.772511999999999</v>
      </c>
      <c r="E20" s="8">
        <v>60.861617000000003</v>
      </c>
      <c r="F20" s="8">
        <v>60.590674999999997</v>
      </c>
      <c r="G20" s="8">
        <v>60.642997999999999</v>
      </c>
      <c r="H20" s="8">
        <v>60.809294000000001</v>
      </c>
      <c r="I20" s="8">
        <v>61.119608999999997</v>
      </c>
      <c r="J20" s="8">
        <v>61.736612000000001</v>
      </c>
      <c r="K20" s="8">
        <v>62.006518999999997</v>
      </c>
      <c r="L20" s="8">
        <v>62.331856999999999</v>
      </c>
      <c r="M20" s="8">
        <v>62.692424000000003</v>
      </c>
    </row>
    <row r="21" spans="1:13" x14ac:dyDescent="0.2">
      <c r="A21" s="12">
        <v>2005</v>
      </c>
      <c r="B21" s="8">
        <v>58.309159999999999</v>
      </c>
      <c r="C21" s="8">
        <v>58.503430999999999</v>
      </c>
      <c r="D21" s="8">
        <v>58.767121000000003</v>
      </c>
      <c r="E21" s="8">
        <v>58.976415000000003</v>
      </c>
      <c r="F21" s="8">
        <v>58.828251000000002</v>
      </c>
      <c r="G21" s="8">
        <v>58.771782999999999</v>
      </c>
      <c r="H21" s="8">
        <v>59.001800000000003</v>
      </c>
      <c r="I21" s="8">
        <v>59.072254999999998</v>
      </c>
      <c r="J21" s="8">
        <v>59.309005999999997</v>
      </c>
      <c r="K21" s="8">
        <v>59.45458</v>
      </c>
      <c r="L21" s="8">
        <v>59.882492999999997</v>
      </c>
      <c r="M21" s="8">
        <v>60.250312000000001</v>
      </c>
    </row>
    <row r="22" spans="1:13" x14ac:dyDescent="0.2">
      <c r="A22" s="12">
        <v>2004</v>
      </c>
      <c r="B22" s="8">
        <v>55.774317000000003</v>
      </c>
      <c r="C22" s="8">
        <v>56.107945000000001</v>
      </c>
      <c r="D22" s="8">
        <v>56.298071</v>
      </c>
      <c r="E22" s="8">
        <v>56.383032</v>
      </c>
      <c r="F22" s="8">
        <v>56.241602999999998</v>
      </c>
      <c r="G22" s="8">
        <v>56.331744999999998</v>
      </c>
      <c r="H22" s="8">
        <v>56.479390000000002</v>
      </c>
      <c r="I22" s="8">
        <v>56.828040999999999</v>
      </c>
      <c r="J22" s="8">
        <v>57.297916999999998</v>
      </c>
      <c r="K22" s="8">
        <v>57.694747</v>
      </c>
      <c r="L22" s="8">
        <v>58.186898999999997</v>
      </c>
      <c r="M22" s="8">
        <v>58.307088</v>
      </c>
    </row>
    <row r="23" spans="1:13" x14ac:dyDescent="0.2">
      <c r="A23" s="12">
        <v>2003</v>
      </c>
      <c r="B23" s="8">
        <v>53.525441000000001</v>
      </c>
      <c r="C23" s="8">
        <v>53.674121999999997</v>
      </c>
      <c r="D23" s="8">
        <v>54.012929999999997</v>
      </c>
      <c r="E23" s="8">
        <v>54.105144000000003</v>
      </c>
      <c r="F23" s="8">
        <v>53.93056</v>
      </c>
      <c r="G23" s="8">
        <v>53.975112000000003</v>
      </c>
      <c r="H23" s="8">
        <v>54.053339000000001</v>
      </c>
      <c r="I23" s="8">
        <v>54.215490000000003</v>
      </c>
      <c r="J23" s="8">
        <v>54.538238</v>
      </c>
      <c r="K23" s="8">
        <v>54.738207000000003</v>
      </c>
      <c r="L23" s="8">
        <v>55.192542000000003</v>
      </c>
      <c r="M23" s="8">
        <v>55.429811000000001</v>
      </c>
    </row>
    <row r="24" spans="1:13" x14ac:dyDescent="0.2">
      <c r="A24" s="12">
        <v>2002</v>
      </c>
      <c r="B24" s="8">
        <v>50.900472000000001</v>
      </c>
      <c r="C24" s="8">
        <v>50.867750000000001</v>
      </c>
      <c r="D24" s="8">
        <v>51.127948000000004</v>
      </c>
      <c r="E24" s="8">
        <v>51.407235</v>
      </c>
      <c r="F24" s="8">
        <v>51.511429</v>
      </c>
      <c r="G24" s="8">
        <v>51.762585999999999</v>
      </c>
      <c r="H24" s="8">
        <v>51.911180999999999</v>
      </c>
      <c r="I24" s="8">
        <v>52.108559999999997</v>
      </c>
      <c r="J24" s="8">
        <v>52.421984000000002</v>
      </c>
      <c r="K24" s="8">
        <v>52.653036</v>
      </c>
      <c r="L24" s="8">
        <v>53.078876999999999</v>
      </c>
      <c r="M24" s="8">
        <v>53.309930000000001</v>
      </c>
    </row>
    <row r="25" spans="1:13" x14ac:dyDescent="0.2">
      <c r="A25" s="12">
        <v>2001</v>
      </c>
      <c r="B25" s="8">
        <v>48.575476000000002</v>
      </c>
      <c r="C25" s="8">
        <v>48.543328000000002</v>
      </c>
      <c r="D25" s="8">
        <v>48.850887999999998</v>
      </c>
      <c r="E25" s="8">
        <v>49.097309000000003</v>
      </c>
      <c r="F25" s="8">
        <v>49.209969999999998</v>
      </c>
      <c r="G25" s="8">
        <v>49.326363999999998</v>
      </c>
      <c r="H25" s="8">
        <v>49.198202000000002</v>
      </c>
      <c r="I25" s="8">
        <v>49.489688000000001</v>
      </c>
      <c r="J25" s="8">
        <v>49.950381</v>
      </c>
      <c r="K25" s="8">
        <v>50.176135000000002</v>
      </c>
      <c r="L25" s="8">
        <v>50.365149000000002</v>
      </c>
      <c r="M25" s="8">
        <v>50.434899000000001</v>
      </c>
    </row>
    <row r="26" spans="1:13" x14ac:dyDescent="0.2">
      <c r="A26" s="12">
        <v>2000</v>
      </c>
      <c r="B26" s="8">
        <v>44.93083</v>
      </c>
      <c r="C26" s="8">
        <v>45.32938</v>
      </c>
      <c r="D26" s="8">
        <v>45.580680999999998</v>
      </c>
      <c r="E26" s="8">
        <v>45.840018000000001</v>
      </c>
      <c r="F26" s="8">
        <v>46.011378999999998</v>
      </c>
      <c r="G26" s="8">
        <v>46.283920000000002</v>
      </c>
      <c r="H26" s="8">
        <v>46.464466000000002</v>
      </c>
      <c r="I26" s="8">
        <v>46.719785000000002</v>
      </c>
      <c r="J26" s="8">
        <v>47.061072000000003</v>
      </c>
      <c r="K26" s="8">
        <v>47.385136000000003</v>
      </c>
      <c r="L26" s="8">
        <v>47.790287999999997</v>
      </c>
      <c r="M26" s="8">
        <v>48.307670999999999</v>
      </c>
    </row>
  </sheetData>
  <pageMargins left="0.7" right="0.7" top="0.75" bottom="0.75" header="0.3" footer="0.3"/>
  <pageSetup paperSize="1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H255"/>
  <sheetViews>
    <sheetView topLeftCell="A187" workbookViewId="0"/>
  </sheetViews>
  <sheetFormatPr baseColWidth="10" defaultColWidth="9.140625" defaultRowHeight="15" x14ac:dyDescent="0.25"/>
  <cols>
    <col min="1" max="1" width="13.7109375" style="325" customWidth="1"/>
    <col min="2" max="2" width="30.2851562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901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49509.17</v>
      </c>
      <c r="D9" s="333" t="s">
        <v>37</v>
      </c>
      <c r="E9" s="332">
        <v>2258198.83</v>
      </c>
      <c r="F9" s="332">
        <v>2192084.77</v>
      </c>
      <c r="G9" s="332">
        <v>115623.23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30000.18</v>
      </c>
      <c r="D10" s="330" t="s">
        <v>37</v>
      </c>
      <c r="E10" s="335">
        <v>230000.02</v>
      </c>
      <c r="F10" s="335">
        <v>222718.73</v>
      </c>
      <c r="G10" s="335">
        <v>37281.47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19508.990000000002</v>
      </c>
      <c r="D11" s="330" t="s">
        <v>37</v>
      </c>
      <c r="E11" s="335">
        <v>2028198.81</v>
      </c>
      <c r="F11" s="335">
        <v>1969366.04</v>
      </c>
      <c r="G11" s="335">
        <v>78341.759999999995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966951.15</v>
      </c>
      <c r="D13" s="333" t="s">
        <v>37</v>
      </c>
      <c r="E13" s="332">
        <v>1463025.39</v>
      </c>
      <c r="F13" s="332">
        <v>1099525.96</v>
      </c>
      <c r="G13" s="332">
        <v>1330450.58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6218.96</v>
      </c>
      <c r="D14" s="330" t="s">
        <v>37</v>
      </c>
      <c r="E14" s="335">
        <v>42285.120000000003</v>
      </c>
      <c r="F14" s="335">
        <v>34.799999999999997</v>
      </c>
      <c r="G14" s="335">
        <v>48469.279999999999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100101.62</v>
      </c>
      <c r="D15" s="330" t="s">
        <v>37</v>
      </c>
      <c r="E15" s="335">
        <v>660345.34</v>
      </c>
      <c r="F15" s="335">
        <v>545.59</v>
      </c>
      <c r="G15" s="335">
        <v>759901.37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50340.46</v>
      </c>
      <c r="D16" s="330" t="s">
        <v>37</v>
      </c>
      <c r="E16" s="335">
        <v>47578.32</v>
      </c>
      <c r="F16" s="335">
        <v>66614.8</v>
      </c>
      <c r="G16" s="335">
        <v>31303.98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810290.11</v>
      </c>
      <c r="D17" s="330" t="s">
        <v>37</v>
      </c>
      <c r="E17" s="335">
        <v>712816.61</v>
      </c>
      <c r="F17" s="335">
        <v>1032330.77</v>
      </c>
      <c r="G17" s="335">
        <v>490775.95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352187.79</v>
      </c>
      <c r="D23" s="333" t="s">
        <v>37</v>
      </c>
      <c r="E23" s="332">
        <v>1411452.99</v>
      </c>
      <c r="F23" s="332">
        <v>798437.66</v>
      </c>
      <c r="G23" s="332">
        <v>965203.12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292416.65999999997</v>
      </c>
      <c r="D24" s="330" t="s">
        <v>37</v>
      </c>
      <c r="E24" s="335">
        <v>631620</v>
      </c>
      <c r="F24" s="335">
        <v>764536.66</v>
      </c>
      <c r="G24" s="335">
        <v>159500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292416.65999999997</v>
      </c>
      <c r="D25" s="330" t="s">
        <v>37</v>
      </c>
      <c r="E25" s="335">
        <v>631620</v>
      </c>
      <c r="F25" s="335">
        <v>764536.66</v>
      </c>
      <c r="G25" s="335">
        <v>159500</v>
      </c>
      <c r="H25" s="330" t="s">
        <v>37</v>
      </c>
    </row>
    <row r="26" spans="1:8" ht="20.100000000000001" customHeight="1" x14ac:dyDescent="0.25">
      <c r="A26" s="334" t="s">
        <v>902</v>
      </c>
      <c r="B26" s="334" t="s">
        <v>503</v>
      </c>
      <c r="C26" s="335">
        <v>0</v>
      </c>
      <c r="D26" s="330" t="s">
        <v>37</v>
      </c>
      <c r="E26" s="335">
        <v>33901</v>
      </c>
      <c r="F26" s="335">
        <v>33901</v>
      </c>
      <c r="G26" s="335">
        <v>0</v>
      </c>
      <c r="H26" s="330" t="s">
        <v>37</v>
      </c>
    </row>
    <row r="27" spans="1:8" ht="20.100000000000001" customHeight="1" x14ac:dyDescent="0.25">
      <c r="A27" s="334" t="s">
        <v>903</v>
      </c>
      <c r="B27" s="334" t="s">
        <v>806</v>
      </c>
      <c r="C27" s="335">
        <v>0</v>
      </c>
      <c r="D27" s="330" t="s">
        <v>37</v>
      </c>
      <c r="E27" s="335">
        <v>33901</v>
      </c>
      <c r="F27" s="335">
        <v>33901</v>
      </c>
      <c r="G27" s="335">
        <v>0</v>
      </c>
      <c r="H27" s="330" t="s">
        <v>37</v>
      </c>
    </row>
    <row r="28" spans="1:8" ht="20.100000000000001" customHeight="1" x14ac:dyDescent="0.25">
      <c r="A28" s="334" t="s">
        <v>797</v>
      </c>
      <c r="B28" s="334" t="s">
        <v>507</v>
      </c>
      <c r="C28" s="335">
        <v>34800</v>
      </c>
      <c r="D28" s="330" t="s">
        <v>37</v>
      </c>
      <c r="E28" s="335">
        <v>17400</v>
      </c>
      <c r="F28" s="335">
        <v>0</v>
      </c>
      <c r="G28" s="335">
        <v>52200</v>
      </c>
      <c r="H28" s="330" t="s">
        <v>37</v>
      </c>
    </row>
    <row r="29" spans="1:8" ht="20.100000000000001" customHeight="1" x14ac:dyDescent="0.25">
      <c r="A29" s="334" t="s">
        <v>798</v>
      </c>
      <c r="B29" s="334" t="s">
        <v>799</v>
      </c>
      <c r="C29" s="335">
        <v>34800</v>
      </c>
      <c r="D29" s="330" t="s">
        <v>37</v>
      </c>
      <c r="E29" s="335">
        <v>17400</v>
      </c>
      <c r="F29" s="335">
        <v>0</v>
      </c>
      <c r="G29" s="335">
        <v>52200</v>
      </c>
      <c r="H29" s="330" t="s">
        <v>37</v>
      </c>
    </row>
    <row r="30" spans="1:8" ht="20.100000000000001" customHeight="1" x14ac:dyDescent="0.25">
      <c r="A30" s="334" t="s">
        <v>381</v>
      </c>
      <c r="B30" s="334" t="s">
        <v>382</v>
      </c>
      <c r="C30" s="335">
        <v>24971.13</v>
      </c>
      <c r="D30" s="330" t="s">
        <v>37</v>
      </c>
      <c r="E30" s="335">
        <v>728531.99</v>
      </c>
      <c r="F30" s="335">
        <v>0</v>
      </c>
      <c r="G30" s="335">
        <v>753503.12</v>
      </c>
      <c r="H30" s="330" t="s">
        <v>37</v>
      </c>
    </row>
    <row r="31" spans="1:8" ht="20.100000000000001" customHeight="1" x14ac:dyDescent="0.25">
      <c r="A31" s="334" t="s">
        <v>904</v>
      </c>
      <c r="B31" s="334" t="s">
        <v>905</v>
      </c>
      <c r="C31" s="335">
        <v>0</v>
      </c>
      <c r="D31" s="330" t="s">
        <v>37</v>
      </c>
      <c r="E31" s="335">
        <v>162874.10999999999</v>
      </c>
      <c r="F31" s="335">
        <v>0</v>
      </c>
      <c r="G31" s="335">
        <v>162874.10999999999</v>
      </c>
      <c r="H31" s="330" t="s">
        <v>37</v>
      </c>
    </row>
    <row r="32" spans="1:8" ht="20.100000000000001" customHeight="1" x14ac:dyDescent="0.25">
      <c r="A32" s="334" t="s">
        <v>383</v>
      </c>
      <c r="B32" s="334" t="s">
        <v>384</v>
      </c>
      <c r="C32" s="335">
        <v>24971.13</v>
      </c>
      <c r="D32" s="330" t="s">
        <v>37</v>
      </c>
      <c r="E32" s="335">
        <v>565657.88</v>
      </c>
      <c r="F32" s="335">
        <v>0</v>
      </c>
      <c r="G32" s="335">
        <v>590629.01</v>
      </c>
      <c r="H32" s="330" t="s">
        <v>37</v>
      </c>
    </row>
    <row r="33" spans="1:8" ht="20.100000000000001" customHeight="1" x14ac:dyDescent="0.25">
      <c r="A33" s="330" t="s">
        <v>37</v>
      </c>
    </row>
    <row r="34" spans="1:8" ht="20.100000000000001" customHeight="1" x14ac:dyDescent="0.25">
      <c r="A34" s="328" t="s">
        <v>385</v>
      </c>
      <c r="B34" s="328" t="s">
        <v>386</v>
      </c>
      <c r="C34" s="332">
        <v>104322</v>
      </c>
      <c r="D34" s="333" t="s">
        <v>37</v>
      </c>
      <c r="E34" s="332">
        <v>75883.320000000007</v>
      </c>
      <c r="F34" s="332">
        <v>116483.32</v>
      </c>
      <c r="G34" s="332">
        <v>63722</v>
      </c>
      <c r="H34" s="333" t="s">
        <v>37</v>
      </c>
    </row>
    <row r="35" spans="1:8" ht="20.100000000000001" customHeight="1" x14ac:dyDescent="0.25">
      <c r="A35" s="334" t="s">
        <v>387</v>
      </c>
      <c r="B35" s="334" t="s">
        <v>378</v>
      </c>
      <c r="C35" s="335">
        <v>104322</v>
      </c>
      <c r="D35" s="330" t="s">
        <v>37</v>
      </c>
      <c r="E35" s="335">
        <v>0</v>
      </c>
      <c r="F35" s="335">
        <v>40600</v>
      </c>
      <c r="G35" s="335">
        <v>63722</v>
      </c>
      <c r="H35" s="330" t="s">
        <v>37</v>
      </c>
    </row>
    <row r="36" spans="1:8" ht="20.100000000000001" customHeight="1" x14ac:dyDescent="0.25">
      <c r="A36" s="334" t="s">
        <v>803</v>
      </c>
      <c r="B36" s="334" t="s">
        <v>380</v>
      </c>
      <c r="C36" s="335">
        <v>5722</v>
      </c>
      <c r="D36" s="330" t="s">
        <v>37</v>
      </c>
      <c r="E36" s="335">
        <v>0</v>
      </c>
      <c r="F36" s="335">
        <v>0</v>
      </c>
      <c r="G36" s="335">
        <v>5722</v>
      </c>
      <c r="H36" s="330" t="s">
        <v>37</v>
      </c>
    </row>
    <row r="37" spans="1:8" ht="20.100000000000001" customHeight="1" x14ac:dyDescent="0.25">
      <c r="A37" s="334" t="s">
        <v>388</v>
      </c>
      <c r="B37" s="334" t="s">
        <v>389</v>
      </c>
      <c r="C37" s="335">
        <v>98600</v>
      </c>
      <c r="D37" s="330" t="s">
        <v>37</v>
      </c>
      <c r="E37" s="335">
        <v>0</v>
      </c>
      <c r="F37" s="335">
        <v>40600</v>
      </c>
      <c r="G37" s="335">
        <v>58000</v>
      </c>
      <c r="H37" s="330" t="s">
        <v>37</v>
      </c>
    </row>
    <row r="38" spans="1:8" ht="20.100000000000001" customHeight="1" x14ac:dyDescent="0.25">
      <c r="A38" s="334" t="s">
        <v>804</v>
      </c>
      <c r="B38" s="334" t="s">
        <v>503</v>
      </c>
      <c r="C38" s="335">
        <v>0</v>
      </c>
      <c r="D38" s="330" t="s">
        <v>37</v>
      </c>
      <c r="E38" s="335">
        <v>56550</v>
      </c>
      <c r="F38" s="335">
        <v>56550</v>
      </c>
      <c r="G38" s="335">
        <v>0</v>
      </c>
      <c r="H38" s="330" t="s">
        <v>37</v>
      </c>
    </row>
    <row r="39" spans="1:8" ht="20.100000000000001" customHeight="1" x14ac:dyDescent="0.25">
      <c r="A39" s="334" t="s">
        <v>805</v>
      </c>
      <c r="B39" s="334" t="s">
        <v>806</v>
      </c>
      <c r="C39" s="335">
        <v>0</v>
      </c>
      <c r="D39" s="330" t="s">
        <v>37</v>
      </c>
      <c r="E39" s="335">
        <v>56550</v>
      </c>
      <c r="F39" s="335">
        <v>56550</v>
      </c>
      <c r="G39" s="335">
        <v>0</v>
      </c>
      <c r="H39" s="330" t="s">
        <v>37</v>
      </c>
    </row>
    <row r="40" spans="1:8" ht="20.100000000000001" customHeight="1" x14ac:dyDescent="0.25">
      <c r="A40" s="334" t="s">
        <v>810</v>
      </c>
      <c r="B40" s="334" t="s">
        <v>382</v>
      </c>
      <c r="C40" s="335">
        <v>0</v>
      </c>
      <c r="D40" s="330" t="s">
        <v>37</v>
      </c>
      <c r="E40" s="335">
        <v>19333.32</v>
      </c>
      <c r="F40" s="335">
        <v>19333.32</v>
      </c>
      <c r="G40" s="335">
        <v>0</v>
      </c>
      <c r="H40" s="330" t="s">
        <v>37</v>
      </c>
    </row>
    <row r="41" spans="1:8" ht="20.100000000000001" customHeight="1" x14ac:dyDescent="0.25">
      <c r="A41" s="334" t="s">
        <v>813</v>
      </c>
      <c r="B41" s="334" t="s">
        <v>814</v>
      </c>
      <c r="C41" s="335">
        <v>0</v>
      </c>
      <c r="D41" s="330" t="s">
        <v>37</v>
      </c>
      <c r="E41" s="335">
        <v>19333.32</v>
      </c>
      <c r="F41" s="335">
        <v>19333.32</v>
      </c>
      <c r="G41" s="335">
        <v>0</v>
      </c>
      <c r="H41" s="330" t="s">
        <v>37</v>
      </c>
    </row>
    <row r="42" spans="1:8" ht="20.100000000000001" customHeight="1" x14ac:dyDescent="0.25">
      <c r="A42" s="330" t="s">
        <v>37</v>
      </c>
    </row>
    <row r="43" spans="1:8" ht="20.100000000000001" customHeight="1" x14ac:dyDescent="0.25">
      <c r="A43" s="328" t="s">
        <v>390</v>
      </c>
      <c r="B43" s="328" t="s">
        <v>391</v>
      </c>
      <c r="C43" s="332">
        <v>1684892.61</v>
      </c>
      <c r="D43" s="333" t="s">
        <v>37</v>
      </c>
      <c r="E43" s="332">
        <v>1182448.94</v>
      </c>
      <c r="F43" s="332">
        <v>1860210.26</v>
      </c>
      <c r="G43" s="332">
        <v>1007131.29</v>
      </c>
      <c r="H43" s="333" t="s">
        <v>37</v>
      </c>
    </row>
    <row r="44" spans="1:8" ht="20.100000000000001" customHeight="1" x14ac:dyDescent="0.25">
      <c r="A44" s="334" t="s">
        <v>392</v>
      </c>
      <c r="B44" s="334" t="s">
        <v>378</v>
      </c>
      <c r="C44" s="335">
        <v>1684892.61</v>
      </c>
      <c r="D44" s="330" t="s">
        <v>37</v>
      </c>
      <c r="E44" s="337">
        <v>-23342.1</v>
      </c>
      <c r="F44" s="335">
        <v>654419.22</v>
      </c>
      <c r="G44" s="335">
        <v>1007131.29</v>
      </c>
      <c r="H44" s="330" t="s">
        <v>37</v>
      </c>
    </row>
    <row r="45" spans="1:8" ht="20.100000000000001" customHeight="1" x14ac:dyDescent="0.25">
      <c r="A45" s="334" t="s">
        <v>815</v>
      </c>
      <c r="B45" s="334" t="s">
        <v>380</v>
      </c>
      <c r="C45" s="335">
        <v>97807.29</v>
      </c>
      <c r="D45" s="330" t="s">
        <v>37</v>
      </c>
      <c r="E45" s="335">
        <v>0</v>
      </c>
      <c r="F45" s="335">
        <v>0</v>
      </c>
      <c r="G45" s="335">
        <v>97807.29</v>
      </c>
      <c r="H45" s="330" t="s">
        <v>37</v>
      </c>
    </row>
    <row r="46" spans="1:8" ht="20.100000000000001" customHeight="1" x14ac:dyDescent="0.25">
      <c r="A46" s="334" t="s">
        <v>393</v>
      </c>
      <c r="B46" s="334" t="s">
        <v>389</v>
      </c>
      <c r="C46" s="335">
        <v>1587085.32</v>
      </c>
      <c r="D46" s="330" t="s">
        <v>37</v>
      </c>
      <c r="E46" s="337">
        <v>-23342.1</v>
      </c>
      <c r="F46" s="335">
        <v>654419.22</v>
      </c>
      <c r="G46" s="335">
        <v>909324</v>
      </c>
      <c r="H46" s="330" t="s">
        <v>37</v>
      </c>
    </row>
    <row r="47" spans="1:8" ht="20.100000000000001" customHeight="1" x14ac:dyDescent="0.25">
      <c r="A47" s="334" t="s">
        <v>816</v>
      </c>
      <c r="B47" s="334" t="s">
        <v>503</v>
      </c>
      <c r="C47" s="335">
        <v>0</v>
      </c>
      <c r="D47" s="330" t="s">
        <v>37</v>
      </c>
      <c r="E47" s="335">
        <v>901548.38</v>
      </c>
      <c r="F47" s="335">
        <v>901548.38</v>
      </c>
      <c r="G47" s="335">
        <v>0</v>
      </c>
      <c r="H47" s="330" t="s">
        <v>37</v>
      </c>
    </row>
    <row r="48" spans="1:8" ht="20.100000000000001" customHeight="1" x14ac:dyDescent="0.25">
      <c r="A48" s="334" t="s">
        <v>817</v>
      </c>
      <c r="B48" s="334" t="s">
        <v>806</v>
      </c>
      <c r="C48" s="335">
        <v>0</v>
      </c>
      <c r="D48" s="330" t="s">
        <v>37</v>
      </c>
      <c r="E48" s="335">
        <v>901548.38</v>
      </c>
      <c r="F48" s="335">
        <v>901548.38</v>
      </c>
      <c r="G48" s="335">
        <v>0</v>
      </c>
      <c r="H48" s="330" t="s">
        <v>37</v>
      </c>
    </row>
    <row r="49" spans="1:8" ht="20.100000000000001" customHeight="1" x14ac:dyDescent="0.25">
      <c r="A49" s="334" t="s">
        <v>820</v>
      </c>
      <c r="B49" s="334" t="s">
        <v>382</v>
      </c>
      <c r="C49" s="335">
        <v>0</v>
      </c>
      <c r="D49" s="330" t="s">
        <v>37</v>
      </c>
      <c r="E49" s="335">
        <v>304242.65999999997</v>
      </c>
      <c r="F49" s="335">
        <v>304242.65999999997</v>
      </c>
      <c r="G49" s="335">
        <v>0</v>
      </c>
      <c r="H49" s="330" t="s">
        <v>37</v>
      </c>
    </row>
    <row r="50" spans="1:8" ht="20.100000000000001" customHeight="1" x14ac:dyDescent="0.25">
      <c r="A50" s="334" t="s">
        <v>823</v>
      </c>
      <c r="B50" s="334" t="s">
        <v>814</v>
      </c>
      <c r="C50" s="335">
        <v>0</v>
      </c>
      <c r="D50" s="330" t="s">
        <v>37</v>
      </c>
      <c r="E50" s="335">
        <v>304242.65999999997</v>
      </c>
      <c r="F50" s="335">
        <v>304242.65999999997</v>
      </c>
      <c r="G50" s="335">
        <v>0</v>
      </c>
      <c r="H50" s="330" t="s">
        <v>37</v>
      </c>
    </row>
    <row r="51" spans="1:8" ht="20.100000000000001" customHeight="1" x14ac:dyDescent="0.25">
      <c r="A51" s="330" t="s">
        <v>37</v>
      </c>
    </row>
    <row r="52" spans="1:8" ht="20.100000000000001" customHeight="1" x14ac:dyDescent="0.25">
      <c r="A52" s="328" t="s">
        <v>394</v>
      </c>
      <c r="B52" s="328" t="s">
        <v>395</v>
      </c>
      <c r="C52" s="332">
        <v>659445</v>
      </c>
      <c r="D52" s="333" t="s">
        <v>37</v>
      </c>
      <c r="E52" s="332">
        <v>243515.29</v>
      </c>
      <c r="F52" s="332">
        <v>335308.28999999998</v>
      </c>
      <c r="G52" s="332">
        <v>567652</v>
      </c>
      <c r="H52" s="333" t="s">
        <v>37</v>
      </c>
    </row>
    <row r="53" spans="1:8" ht="20.100000000000001" customHeight="1" x14ac:dyDescent="0.25">
      <c r="A53" s="334" t="s">
        <v>396</v>
      </c>
      <c r="B53" s="334" t="s">
        <v>397</v>
      </c>
      <c r="C53" s="335">
        <v>0</v>
      </c>
      <c r="D53" s="330" t="s">
        <v>37</v>
      </c>
      <c r="E53" s="335">
        <v>243515.29</v>
      </c>
      <c r="F53" s="335">
        <v>243515.29</v>
      </c>
      <c r="G53" s="335">
        <v>0</v>
      </c>
      <c r="H53" s="330" t="s">
        <v>37</v>
      </c>
    </row>
    <row r="54" spans="1:8" ht="20.100000000000001" customHeight="1" x14ac:dyDescent="0.25">
      <c r="A54" s="334" t="s">
        <v>398</v>
      </c>
      <c r="B54" s="334" t="s">
        <v>399</v>
      </c>
      <c r="C54" s="335">
        <v>659445</v>
      </c>
      <c r="D54" s="330" t="s">
        <v>37</v>
      </c>
      <c r="E54" s="335">
        <v>0</v>
      </c>
      <c r="F54" s="335">
        <v>91793</v>
      </c>
      <c r="G54" s="335">
        <v>567652</v>
      </c>
      <c r="H54" s="330" t="s">
        <v>37</v>
      </c>
    </row>
    <row r="55" spans="1:8" ht="20.100000000000001" customHeight="1" x14ac:dyDescent="0.25">
      <c r="A55" s="330" t="s">
        <v>37</v>
      </c>
    </row>
    <row r="56" spans="1:8" ht="20.100000000000001" customHeight="1" x14ac:dyDescent="0.25">
      <c r="A56" s="328" t="s">
        <v>400</v>
      </c>
      <c r="B56" s="328" t="s">
        <v>401</v>
      </c>
      <c r="C56" s="332">
        <v>57465.71</v>
      </c>
      <c r="D56" s="333" t="s">
        <v>37</v>
      </c>
      <c r="E56" s="332">
        <v>8589.39</v>
      </c>
      <c r="F56" s="332">
        <v>66055.100000000006</v>
      </c>
      <c r="G56" s="332">
        <v>0</v>
      </c>
      <c r="H56" s="333" t="s">
        <v>37</v>
      </c>
    </row>
    <row r="57" spans="1:8" ht="20.100000000000001" customHeight="1" x14ac:dyDescent="0.25">
      <c r="A57" s="334" t="s">
        <v>824</v>
      </c>
      <c r="B57" s="334" t="s">
        <v>825</v>
      </c>
      <c r="C57" s="335">
        <v>55641.7</v>
      </c>
      <c r="D57" s="330" t="s">
        <v>37</v>
      </c>
      <c r="E57" s="335">
        <v>8589.39</v>
      </c>
      <c r="F57" s="335">
        <v>64231.09</v>
      </c>
      <c r="G57" s="335">
        <v>0</v>
      </c>
      <c r="H57" s="330" t="s">
        <v>37</v>
      </c>
    </row>
    <row r="58" spans="1:8" ht="20.100000000000001" customHeight="1" x14ac:dyDescent="0.25">
      <c r="A58" s="334" t="s">
        <v>402</v>
      </c>
      <c r="B58" s="334" t="s">
        <v>403</v>
      </c>
      <c r="C58" s="335">
        <v>1824.01</v>
      </c>
      <c r="D58" s="330" t="s">
        <v>37</v>
      </c>
      <c r="E58" s="335">
        <v>0</v>
      </c>
      <c r="F58" s="335">
        <v>1824.01</v>
      </c>
      <c r="G58" s="335">
        <v>0</v>
      </c>
      <c r="H58" s="330" t="s">
        <v>37</v>
      </c>
    </row>
    <row r="59" spans="1:8" ht="20.100000000000001" customHeight="1" x14ac:dyDescent="0.25">
      <c r="A59" s="330" t="s">
        <v>37</v>
      </c>
    </row>
    <row r="60" spans="1:8" ht="20.100000000000001" customHeight="1" x14ac:dyDescent="0.25">
      <c r="A60" s="328" t="s">
        <v>826</v>
      </c>
      <c r="B60" s="328" t="s">
        <v>765</v>
      </c>
      <c r="C60" s="332">
        <v>36609.040000000001</v>
      </c>
      <c r="D60" s="333" t="s">
        <v>37</v>
      </c>
      <c r="E60" s="332">
        <v>0</v>
      </c>
      <c r="F60" s="332">
        <v>36609.040000000001</v>
      </c>
      <c r="G60" s="332">
        <v>0</v>
      </c>
      <c r="H60" s="333" t="s">
        <v>37</v>
      </c>
    </row>
    <row r="61" spans="1:8" ht="20.100000000000001" customHeight="1" x14ac:dyDescent="0.25">
      <c r="A61" s="334" t="s">
        <v>827</v>
      </c>
      <c r="B61" s="334" t="s">
        <v>828</v>
      </c>
      <c r="C61" s="335">
        <v>20026.84</v>
      </c>
      <c r="D61" s="330" t="s">
        <v>37</v>
      </c>
      <c r="E61" s="335">
        <v>0</v>
      </c>
      <c r="F61" s="335">
        <v>20026.84</v>
      </c>
      <c r="G61" s="335">
        <v>0</v>
      </c>
      <c r="H61" s="330" t="s">
        <v>37</v>
      </c>
    </row>
    <row r="62" spans="1:8" ht="20.100000000000001" customHeight="1" x14ac:dyDescent="0.25">
      <c r="A62" s="334" t="s">
        <v>835</v>
      </c>
      <c r="B62" s="334" t="s">
        <v>836</v>
      </c>
      <c r="C62" s="335">
        <v>16582.2</v>
      </c>
      <c r="D62" s="330" t="s">
        <v>37</v>
      </c>
      <c r="E62" s="335">
        <v>0</v>
      </c>
      <c r="F62" s="335">
        <v>16582.2</v>
      </c>
      <c r="G62" s="335">
        <v>0</v>
      </c>
      <c r="H62" s="330" t="s">
        <v>37</v>
      </c>
    </row>
    <row r="63" spans="1:8" ht="20.100000000000001" customHeight="1" x14ac:dyDescent="0.25">
      <c r="A63" s="330" t="s">
        <v>37</v>
      </c>
    </row>
    <row r="64" spans="1:8" ht="20.100000000000001" customHeight="1" x14ac:dyDescent="0.25">
      <c r="A64" s="328" t="s">
        <v>406</v>
      </c>
      <c r="B64" s="328" t="s">
        <v>288</v>
      </c>
      <c r="C64" s="332">
        <v>20277.59</v>
      </c>
      <c r="D64" s="333" t="s">
        <v>37</v>
      </c>
      <c r="E64" s="332">
        <v>0</v>
      </c>
      <c r="F64" s="332">
        <v>0</v>
      </c>
      <c r="G64" s="332">
        <v>20277.59</v>
      </c>
      <c r="H64" s="333" t="s">
        <v>37</v>
      </c>
    </row>
    <row r="65" spans="1:8" ht="20.100000000000001" customHeight="1" x14ac:dyDescent="0.25">
      <c r="A65" s="334" t="s">
        <v>407</v>
      </c>
      <c r="B65" s="334" t="s">
        <v>408</v>
      </c>
      <c r="C65" s="335">
        <v>11600</v>
      </c>
      <c r="D65" s="330" t="s">
        <v>37</v>
      </c>
      <c r="E65" s="335">
        <v>0</v>
      </c>
      <c r="F65" s="335">
        <v>0</v>
      </c>
      <c r="G65" s="335">
        <v>11600</v>
      </c>
      <c r="H65" s="330" t="s">
        <v>37</v>
      </c>
    </row>
    <row r="66" spans="1:8" ht="20.100000000000001" customHeight="1" x14ac:dyDescent="0.25">
      <c r="A66" s="334" t="s">
        <v>409</v>
      </c>
      <c r="B66" s="334" t="s">
        <v>410</v>
      </c>
      <c r="C66" s="335">
        <v>2300</v>
      </c>
      <c r="D66" s="330" t="s">
        <v>37</v>
      </c>
      <c r="E66" s="335">
        <v>0</v>
      </c>
      <c r="F66" s="335">
        <v>0</v>
      </c>
      <c r="G66" s="335">
        <v>2300</v>
      </c>
      <c r="H66" s="330" t="s">
        <v>37</v>
      </c>
    </row>
    <row r="67" spans="1:8" ht="20.100000000000001" customHeight="1" x14ac:dyDescent="0.25">
      <c r="A67" s="334" t="s">
        <v>411</v>
      </c>
      <c r="B67" s="334" t="s">
        <v>412</v>
      </c>
      <c r="C67" s="335">
        <v>6377.59</v>
      </c>
      <c r="D67" s="330" t="s">
        <v>37</v>
      </c>
      <c r="E67" s="335">
        <v>0</v>
      </c>
      <c r="F67" s="335">
        <v>0</v>
      </c>
      <c r="G67" s="335">
        <v>6377.59</v>
      </c>
      <c r="H67" s="330" t="s">
        <v>37</v>
      </c>
    </row>
    <row r="68" spans="1:8" ht="20.100000000000001" customHeight="1" x14ac:dyDescent="0.25">
      <c r="A68" s="330" t="s">
        <v>37</v>
      </c>
    </row>
    <row r="69" spans="1:8" ht="20.100000000000001" customHeight="1" x14ac:dyDescent="0.25">
      <c r="A69" s="328" t="s">
        <v>413</v>
      </c>
      <c r="B69" s="328" t="s">
        <v>414</v>
      </c>
      <c r="C69" s="333" t="s">
        <v>37</v>
      </c>
      <c r="D69" s="332">
        <v>6314.94</v>
      </c>
      <c r="E69" s="332">
        <v>0</v>
      </c>
      <c r="F69" s="332">
        <v>0</v>
      </c>
      <c r="G69" s="333" t="s">
        <v>37</v>
      </c>
      <c r="H69" s="332">
        <v>6314.94</v>
      </c>
    </row>
    <row r="70" spans="1:8" ht="20.100000000000001" customHeight="1" x14ac:dyDescent="0.25">
      <c r="A70" s="330" t="s">
        <v>37</v>
      </c>
    </row>
    <row r="71" spans="1:8" ht="20.100000000000001" customHeight="1" x14ac:dyDescent="0.25">
      <c r="A71" s="328" t="s">
        <v>415</v>
      </c>
      <c r="B71" s="328" t="s">
        <v>416</v>
      </c>
      <c r="C71" s="332">
        <v>203497.85</v>
      </c>
      <c r="D71" s="333" t="s">
        <v>37</v>
      </c>
      <c r="E71" s="332">
        <v>0</v>
      </c>
      <c r="F71" s="332">
        <v>0</v>
      </c>
      <c r="G71" s="332">
        <v>203497.85</v>
      </c>
      <c r="H71" s="333" t="s">
        <v>37</v>
      </c>
    </row>
    <row r="72" spans="1:8" ht="20.100000000000001" customHeight="1" x14ac:dyDescent="0.25">
      <c r="A72" s="334" t="s">
        <v>417</v>
      </c>
      <c r="B72" s="334" t="s">
        <v>418</v>
      </c>
      <c r="C72" s="335">
        <v>27154.400000000001</v>
      </c>
      <c r="D72" s="330" t="s">
        <v>37</v>
      </c>
      <c r="E72" s="335">
        <v>0</v>
      </c>
      <c r="F72" s="335">
        <v>0</v>
      </c>
      <c r="G72" s="335">
        <v>27154.400000000001</v>
      </c>
      <c r="H72" s="330" t="s">
        <v>37</v>
      </c>
    </row>
    <row r="73" spans="1:8" ht="20.100000000000001" customHeight="1" x14ac:dyDescent="0.25">
      <c r="A73" s="334" t="s">
        <v>419</v>
      </c>
      <c r="B73" s="334" t="s">
        <v>420</v>
      </c>
      <c r="C73" s="335">
        <v>32666.69</v>
      </c>
      <c r="D73" s="330" t="s">
        <v>37</v>
      </c>
      <c r="E73" s="335">
        <v>0</v>
      </c>
      <c r="F73" s="335">
        <v>0</v>
      </c>
      <c r="G73" s="335">
        <v>32666.69</v>
      </c>
      <c r="H73" s="330" t="s">
        <v>37</v>
      </c>
    </row>
    <row r="74" spans="1:8" ht="20.100000000000001" customHeight="1" x14ac:dyDescent="0.25">
      <c r="A74" s="334" t="s">
        <v>421</v>
      </c>
      <c r="B74" s="334" t="s">
        <v>422</v>
      </c>
      <c r="C74" s="335">
        <v>30465.52</v>
      </c>
      <c r="D74" s="330" t="s">
        <v>37</v>
      </c>
      <c r="E74" s="335">
        <v>0</v>
      </c>
      <c r="F74" s="335">
        <v>0</v>
      </c>
      <c r="G74" s="335">
        <v>30465.52</v>
      </c>
      <c r="H74" s="330" t="s">
        <v>37</v>
      </c>
    </row>
    <row r="75" spans="1:8" ht="20.100000000000001" customHeight="1" x14ac:dyDescent="0.25">
      <c r="A75" s="334" t="s">
        <v>423</v>
      </c>
      <c r="B75" s="334" t="s">
        <v>424</v>
      </c>
      <c r="C75" s="335">
        <v>48217.7</v>
      </c>
      <c r="D75" s="330" t="s">
        <v>37</v>
      </c>
      <c r="E75" s="335">
        <v>0</v>
      </c>
      <c r="F75" s="335">
        <v>0</v>
      </c>
      <c r="G75" s="335">
        <v>48217.7</v>
      </c>
      <c r="H75" s="330" t="s">
        <v>37</v>
      </c>
    </row>
    <row r="76" spans="1:8" ht="20.100000000000001" customHeight="1" x14ac:dyDescent="0.25">
      <c r="A76" s="334" t="s">
        <v>425</v>
      </c>
      <c r="B76" s="334" t="s">
        <v>426</v>
      </c>
      <c r="C76" s="335">
        <v>48217.68</v>
      </c>
      <c r="D76" s="330" t="s">
        <v>37</v>
      </c>
      <c r="E76" s="335">
        <v>0</v>
      </c>
      <c r="F76" s="335">
        <v>0</v>
      </c>
      <c r="G76" s="335">
        <v>48217.68</v>
      </c>
      <c r="H76" s="330" t="s">
        <v>37</v>
      </c>
    </row>
    <row r="77" spans="1:8" ht="20.100000000000001" customHeight="1" x14ac:dyDescent="0.25">
      <c r="A77" s="334" t="s">
        <v>427</v>
      </c>
      <c r="B77" s="334" t="s">
        <v>428</v>
      </c>
      <c r="C77" s="335">
        <v>16775.86</v>
      </c>
      <c r="D77" s="330" t="s">
        <v>37</v>
      </c>
      <c r="E77" s="335">
        <v>0</v>
      </c>
      <c r="F77" s="335">
        <v>0</v>
      </c>
      <c r="G77" s="335">
        <v>16775.86</v>
      </c>
      <c r="H77" s="330" t="s">
        <v>37</v>
      </c>
    </row>
    <row r="78" spans="1:8" ht="20.100000000000001" customHeight="1" x14ac:dyDescent="0.25">
      <c r="A78" s="330" t="s">
        <v>37</v>
      </c>
    </row>
    <row r="79" spans="1:8" ht="20.100000000000001" customHeight="1" x14ac:dyDescent="0.25">
      <c r="A79" s="328" t="s">
        <v>429</v>
      </c>
      <c r="B79" s="328" t="s">
        <v>430</v>
      </c>
      <c r="C79" s="333" t="s">
        <v>37</v>
      </c>
      <c r="D79" s="332">
        <v>143114.67000000001</v>
      </c>
      <c r="E79" s="332">
        <v>0</v>
      </c>
      <c r="F79" s="332">
        <v>0</v>
      </c>
      <c r="G79" s="333" t="s">
        <v>37</v>
      </c>
      <c r="H79" s="332">
        <v>143114.67000000001</v>
      </c>
    </row>
    <row r="80" spans="1:8" ht="20.100000000000001" customHeight="1" x14ac:dyDescent="0.25">
      <c r="A80" s="330" t="s">
        <v>37</v>
      </c>
    </row>
    <row r="81" spans="1:8" ht="20.100000000000001" customHeight="1" x14ac:dyDescent="0.25">
      <c r="A81" s="328" t="s">
        <v>431</v>
      </c>
      <c r="B81" s="328" t="s">
        <v>287</v>
      </c>
      <c r="C81" s="332">
        <v>629296.46</v>
      </c>
      <c r="D81" s="333" t="s">
        <v>37</v>
      </c>
      <c r="E81" s="332">
        <v>0</v>
      </c>
      <c r="F81" s="332">
        <v>0</v>
      </c>
      <c r="G81" s="332">
        <v>629296.46</v>
      </c>
      <c r="H81" s="333" t="s">
        <v>37</v>
      </c>
    </row>
    <row r="82" spans="1:8" ht="20.100000000000001" customHeight="1" x14ac:dyDescent="0.25">
      <c r="A82" s="334" t="s">
        <v>432</v>
      </c>
      <c r="B82" s="334" t="s">
        <v>433</v>
      </c>
      <c r="C82" s="335">
        <v>241365.42</v>
      </c>
      <c r="D82" s="330" t="s">
        <v>37</v>
      </c>
      <c r="E82" s="335">
        <v>0</v>
      </c>
      <c r="F82" s="335">
        <v>0</v>
      </c>
      <c r="G82" s="335">
        <v>241365.42</v>
      </c>
      <c r="H82" s="330" t="s">
        <v>37</v>
      </c>
    </row>
    <row r="83" spans="1:8" ht="20.100000000000001" customHeight="1" x14ac:dyDescent="0.25">
      <c r="A83" s="334" t="s">
        <v>434</v>
      </c>
      <c r="B83" s="334" t="s">
        <v>435</v>
      </c>
      <c r="C83" s="335">
        <v>193965.52</v>
      </c>
      <c r="D83" s="330" t="s">
        <v>37</v>
      </c>
      <c r="E83" s="335">
        <v>0</v>
      </c>
      <c r="F83" s="335">
        <v>0</v>
      </c>
      <c r="G83" s="335">
        <v>193965.52</v>
      </c>
      <c r="H83" s="330" t="s">
        <v>37</v>
      </c>
    </row>
    <row r="84" spans="1:8" ht="20.100000000000001" customHeight="1" x14ac:dyDescent="0.25">
      <c r="A84" s="334" t="s">
        <v>436</v>
      </c>
      <c r="B84" s="334" t="s">
        <v>435</v>
      </c>
      <c r="C84" s="335">
        <v>193965.52</v>
      </c>
      <c r="D84" s="330" t="s">
        <v>37</v>
      </c>
      <c r="E84" s="335">
        <v>0</v>
      </c>
      <c r="F84" s="335">
        <v>0</v>
      </c>
      <c r="G84" s="335">
        <v>193965.52</v>
      </c>
      <c r="H84" s="330" t="s">
        <v>37</v>
      </c>
    </row>
    <row r="85" spans="1:8" ht="20.100000000000001" customHeight="1" x14ac:dyDescent="0.25">
      <c r="A85" s="330" t="s">
        <v>37</v>
      </c>
    </row>
    <row r="86" spans="1:8" ht="20.100000000000001" customHeight="1" x14ac:dyDescent="0.25">
      <c r="A86" s="328" t="s">
        <v>437</v>
      </c>
      <c r="B86" s="328" t="s">
        <v>438</v>
      </c>
      <c r="C86" s="333" t="s">
        <v>37</v>
      </c>
      <c r="D86" s="332">
        <v>277110.28000000003</v>
      </c>
      <c r="E86" s="332">
        <v>0</v>
      </c>
      <c r="F86" s="332">
        <v>0</v>
      </c>
      <c r="G86" s="333" t="s">
        <v>37</v>
      </c>
      <c r="H86" s="332">
        <v>277110.28000000003</v>
      </c>
    </row>
    <row r="87" spans="1:8" ht="20.100000000000001" customHeight="1" x14ac:dyDescent="0.25">
      <c r="A87" s="330" t="s">
        <v>37</v>
      </c>
    </row>
    <row r="88" spans="1:8" ht="20.100000000000001" customHeight="1" x14ac:dyDescent="0.25">
      <c r="A88" s="328" t="s">
        <v>439</v>
      </c>
      <c r="B88" s="328" t="s">
        <v>440</v>
      </c>
      <c r="C88" s="332">
        <v>346017.2</v>
      </c>
      <c r="D88" s="333" t="s">
        <v>37</v>
      </c>
      <c r="E88" s="332">
        <v>0</v>
      </c>
      <c r="F88" s="332">
        <v>0</v>
      </c>
      <c r="G88" s="332">
        <v>346017.2</v>
      </c>
      <c r="H88" s="333" t="s">
        <v>37</v>
      </c>
    </row>
    <row r="89" spans="1:8" ht="20.100000000000001" customHeight="1" x14ac:dyDescent="0.25">
      <c r="A89" s="334" t="s">
        <v>441</v>
      </c>
      <c r="B89" s="334" t="s">
        <v>442</v>
      </c>
      <c r="C89" s="335">
        <v>9900</v>
      </c>
      <c r="D89" s="330" t="s">
        <v>37</v>
      </c>
      <c r="E89" s="335">
        <v>0</v>
      </c>
      <c r="F89" s="335">
        <v>0</v>
      </c>
      <c r="G89" s="335">
        <v>9900</v>
      </c>
      <c r="H89" s="330" t="s">
        <v>37</v>
      </c>
    </row>
    <row r="90" spans="1:8" ht="20.100000000000001" customHeight="1" x14ac:dyDescent="0.25">
      <c r="A90" s="334" t="s">
        <v>443</v>
      </c>
      <c r="B90" s="334" t="s">
        <v>444</v>
      </c>
      <c r="C90" s="335">
        <v>14915</v>
      </c>
      <c r="D90" s="330" t="s">
        <v>37</v>
      </c>
      <c r="E90" s="335">
        <v>0</v>
      </c>
      <c r="F90" s="335">
        <v>0</v>
      </c>
      <c r="G90" s="335">
        <v>14915</v>
      </c>
      <c r="H90" s="330" t="s">
        <v>37</v>
      </c>
    </row>
    <row r="91" spans="1:8" ht="20.100000000000001" customHeight="1" x14ac:dyDescent="0.25">
      <c r="A91" s="334" t="s">
        <v>445</v>
      </c>
      <c r="B91" s="334" t="s">
        <v>446</v>
      </c>
      <c r="C91" s="335">
        <v>144725.19</v>
      </c>
      <c r="D91" s="330" t="s">
        <v>37</v>
      </c>
      <c r="E91" s="335">
        <v>0</v>
      </c>
      <c r="F91" s="335">
        <v>0</v>
      </c>
      <c r="G91" s="335">
        <v>144725.19</v>
      </c>
      <c r="H91" s="330" t="s">
        <v>37</v>
      </c>
    </row>
    <row r="92" spans="1:8" ht="20.100000000000001" customHeight="1" x14ac:dyDescent="0.25">
      <c r="A92" s="334" t="s">
        <v>447</v>
      </c>
      <c r="B92" s="334" t="s">
        <v>448</v>
      </c>
      <c r="C92" s="335">
        <v>93440.02</v>
      </c>
      <c r="D92" s="330" t="s">
        <v>37</v>
      </c>
      <c r="E92" s="335">
        <v>0</v>
      </c>
      <c r="F92" s="335">
        <v>0</v>
      </c>
      <c r="G92" s="335">
        <v>93440.02</v>
      </c>
      <c r="H92" s="330" t="s">
        <v>37</v>
      </c>
    </row>
    <row r="93" spans="1:8" ht="20.100000000000001" customHeight="1" x14ac:dyDescent="0.25">
      <c r="A93" s="334" t="s">
        <v>449</v>
      </c>
      <c r="B93" s="334" t="s">
        <v>450</v>
      </c>
      <c r="C93" s="335">
        <v>16512.27</v>
      </c>
      <c r="D93" s="330" t="s">
        <v>37</v>
      </c>
      <c r="E93" s="335">
        <v>0</v>
      </c>
      <c r="F93" s="335">
        <v>0</v>
      </c>
      <c r="G93" s="335">
        <v>16512.27</v>
      </c>
      <c r="H93" s="330" t="s">
        <v>37</v>
      </c>
    </row>
    <row r="94" spans="1:8" ht="20.100000000000001" customHeight="1" x14ac:dyDescent="0.25">
      <c r="A94" s="334" t="s">
        <v>451</v>
      </c>
      <c r="B94" s="334" t="s">
        <v>452</v>
      </c>
      <c r="C94" s="335">
        <v>22340.13</v>
      </c>
      <c r="D94" s="330" t="s">
        <v>37</v>
      </c>
      <c r="E94" s="335">
        <v>0</v>
      </c>
      <c r="F94" s="335">
        <v>0</v>
      </c>
      <c r="G94" s="335">
        <v>22340.13</v>
      </c>
      <c r="H94" s="330" t="s">
        <v>37</v>
      </c>
    </row>
    <row r="95" spans="1:8" ht="20.100000000000001" customHeight="1" x14ac:dyDescent="0.25">
      <c r="A95" s="334" t="s">
        <v>453</v>
      </c>
      <c r="B95" s="334" t="s">
        <v>454</v>
      </c>
      <c r="C95" s="335">
        <v>21987.18</v>
      </c>
      <c r="D95" s="330" t="s">
        <v>37</v>
      </c>
      <c r="E95" s="335">
        <v>0</v>
      </c>
      <c r="F95" s="335">
        <v>0</v>
      </c>
      <c r="G95" s="335">
        <v>21987.18</v>
      </c>
      <c r="H95" s="330" t="s">
        <v>37</v>
      </c>
    </row>
    <row r="96" spans="1:8" ht="20.100000000000001" customHeight="1" x14ac:dyDescent="0.25">
      <c r="A96" s="334" t="s">
        <v>455</v>
      </c>
      <c r="B96" s="334" t="s">
        <v>456</v>
      </c>
      <c r="C96" s="335">
        <v>22197.41</v>
      </c>
      <c r="D96" s="330" t="s">
        <v>37</v>
      </c>
      <c r="E96" s="335">
        <v>0</v>
      </c>
      <c r="F96" s="335">
        <v>0</v>
      </c>
      <c r="G96" s="335">
        <v>22197.41</v>
      </c>
      <c r="H96" s="330" t="s">
        <v>37</v>
      </c>
    </row>
    <row r="97" spans="1:8" ht="20.100000000000001" customHeight="1" x14ac:dyDescent="0.25">
      <c r="A97" s="330" t="s">
        <v>37</v>
      </c>
    </row>
    <row r="98" spans="1:8" ht="20.100000000000001" customHeight="1" x14ac:dyDescent="0.25">
      <c r="A98" s="328" t="s">
        <v>457</v>
      </c>
      <c r="B98" s="328" t="s">
        <v>458</v>
      </c>
      <c r="C98" s="333" t="s">
        <v>37</v>
      </c>
      <c r="D98" s="332">
        <v>172461.45</v>
      </c>
      <c r="E98" s="332">
        <v>0</v>
      </c>
      <c r="F98" s="332">
        <v>0</v>
      </c>
      <c r="G98" s="333" t="s">
        <v>37</v>
      </c>
      <c r="H98" s="332">
        <v>172461.45</v>
      </c>
    </row>
    <row r="99" spans="1:8" ht="20.100000000000001" customHeight="1" x14ac:dyDescent="0.25">
      <c r="A99" s="330" t="s">
        <v>37</v>
      </c>
    </row>
    <row r="100" spans="1:8" ht="20.100000000000001" customHeight="1" x14ac:dyDescent="0.25">
      <c r="A100" s="328" t="s">
        <v>459</v>
      </c>
      <c r="B100" s="328" t="s">
        <v>460</v>
      </c>
      <c r="C100" s="332">
        <v>88152.18</v>
      </c>
      <c r="D100" s="333" t="s">
        <v>37</v>
      </c>
      <c r="E100" s="332">
        <v>67.430000000000007</v>
      </c>
      <c r="F100" s="332">
        <v>0</v>
      </c>
      <c r="G100" s="332">
        <v>88219.61</v>
      </c>
      <c r="H100" s="333" t="s">
        <v>37</v>
      </c>
    </row>
    <row r="101" spans="1:8" ht="20.100000000000001" customHeight="1" x14ac:dyDescent="0.25">
      <c r="A101" s="334" t="s">
        <v>461</v>
      </c>
      <c r="B101" s="334" t="s">
        <v>462</v>
      </c>
      <c r="C101" s="335">
        <v>16170.18</v>
      </c>
      <c r="D101" s="330" t="s">
        <v>37</v>
      </c>
      <c r="E101" s="335">
        <v>67.430000000000007</v>
      </c>
      <c r="F101" s="335">
        <v>0</v>
      </c>
      <c r="G101" s="335">
        <v>16237.61</v>
      </c>
      <c r="H101" s="330" t="s">
        <v>37</v>
      </c>
    </row>
    <row r="102" spans="1:8" ht="20.100000000000001" customHeight="1" x14ac:dyDescent="0.25">
      <c r="A102" s="334" t="s">
        <v>463</v>
      </c>
      <c r="B102" s="334" t="s">
        <v>464</v>
      </c>
      <c r="C102" s="335">
        <v>71982</v>
      </c>
      <c r="D102" s="330" t="s">
        <v>37</v>
      </c>
      <c r="E102" s="335">
        <v>0</v>
      </c>
      <c r="F102" s="335">
        <v>0</v>
      </c>
      <c r="G102" s="335">
        <v>71982</v>
      </c>
      <c r="H102" s="330" t="s">
        <v>37</v>
      </c>
    </row>
    <row r="103" spans="1:8" ht="20.100000000000001" customHeight="1" x14ac:dyDescent="0.25">
      <c r="A103" s="330" t="s">
        <v>37</v>
      </c>
    </row>
    <row r="104" spans="1:8" ht="20.100000000000001" customHeight="1" x14ac:dyDescent="0.25">
      <c r="A104" s="328" t="s">
        <v>469</v>
      </c>
      <c r="B104" s="328" t="s">
        <v>470</v>
      </c>
      <c r="C104" s="332">
        <v>2000</v>
      </c>
      <c r="D104" s="333" t="s">
        <v>37</v>
      </c>
      <c r="E104" s="332">
        <v>0</v>
      </c>
      <c r="F104" s="332">
        <v>0</v>
      </c>
      <c r="G104" s="332">
        <v>2000</v>
      </c>
      <c r="H104" s="333" t="s">
        <v>37</v>
      </c>
    </row>
    <row r="105" spans="1:8" ht="20.100000000000001" customHeight="1" x14ac:dyDescent="0.25">
      <c r="A105" s="334" t="s">
        <v>471</v>
      </c>
      <c r="B105" s="334" t="s">
        <v>472</v>
      </c>
      <c r="C105" s="335">
        <v>2000</v>
      </c>
      <c r="D105" s="330" t="s">
        <v>37</v>
      </c>
      <c r="E105" s="335">
        <v>0</v>
      </c>
      <c r="F105" s="335">
        <v>0</v>
      </c>
      <c r="G105" s="335">
        <v>2000</v>
      </c>
      <c r="H105" s="330" t="s">
        <v>37</v>
      </c>
    </row>
    <row r="106" spans="1:8" ht="20.100000000000001" customHeight="1" x14ac:dyDescent="0.25">
      <c r="A106" s="330" t="s">
        <v>37</v>
      </c>
    </row>
    <row r="107" spans="1:8" ht="20.100000000000001" customHeight="1" x14ac:dyDescent="0.25">
      <c r="A107" s="328" t="s">
        <v>473</v>
      </c>
      <c r="B107" s="328" t="s">
        <v>474</v>
      </c>
      <c r="C107" s="333" t="s">
        <v>37</v>
      </c>
      <c r="D107" s="332">
        <v>440011.35</v>
      </c>
      <c r="E107" s="332">
        <v>1787981.15</v>
      </c>
      <c r="F107" s="332">
        <v>1347969.8</v>
      </c>
      <c r="G107" s="333" t="s">
        <v>37</v>
      </c>
      <c r="H107" s="332">
        <v>0</v>
      </c>
    </row>
    <row r="108" spans="1:8" ht="20.100000000000001" customHeight="1" x14ac:dyDescent="0.25">
      <c r="A108" s="334" t="s">
        <v>841</v>
      </c>
      <c r="B108" s="334" t="s">
        <v>842</v>
      </c>
      <c r="C108" s="330" t="s">
        <v>37</v>
      </c>
      <c r="D108" s="335">
        <v>0</v>
      </c>
      <c r="E108" s="335">
        <v>336.4</v>
      </c>
      <c r="F108" s="335">
        <v>336.4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843</v>
      </c>
      <c r="B109" s="334" t="s">
        <v>844</v>
      </c>
      <c r="C109" s="330" t="s">
        <v>37</v>
      </c>
      <c r="D109" s="335">
        <v>0</v>
      </c>
      <c r="E109" s="335">
        <v>336.4</v>
      </c>
      <c r="F109" s="335">
        <v>336.4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490</v>
      </c>
      <c r="B110" s="334" t="s">
        <v>491</v>
      </c>
      <c r="C110" s="330" t="s">
        <v>37</v>
      </c>
      <c r="D110" s="335">
        <v>0</v>
      </c>
      <c r="E110" s="335">
        <v>10694.8</v>
      </c>
      <c r="F110" s="335">
        <v>10694.8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492</v>
      </c>
      <c r="B111" s="334" t="s">
        <v>493</v>
      </c>
      <c r="C111" s="330" t="s">
        <v>37</v>
      </c>
      <c r="D111" s="335">
        <v>0</v>
      </c>
      <c r="E111" s="335">
        <v>9500</v>
      </c>
      <c r="F111" s="335">
        <v>9500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494</v>
      </c>
      <c r="B112" s="334" t="s">
        <v>495</v>
      </c>
      <c r="C112" s="330" t="s">
        <v>37</v>
      </c>
      <c r="D112" s="335">
        <v>0</v>
      </c>
      <c r="E112" s="335">
        <v>1194.8</v>
      </c>
      <c r="F112" s="335">
        <v>1194.8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502</v>
      </c>
      <c r="B113" s="334" t="s">
        <v>503</v>
      </c>
      <c r="C113" s="330" t="s">
        <v>37</v>
      </c>
      <c r="D113" s="335">
        <v>0</v>
      </c>
      <c r="E113" s="335">
        <v>781249.46</v>
      </c>
      <c r="F113" s="335">
        <v>781249.46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845</v>
      </c>
      <c r="B114" s="334" t="s">
        <v>846</v>
      </c>
      <c r="C114" s="330" t="s">
        <v>37</v>
      </c>
      <c r="D114" s="335">
        <v>0</v>
      </c>
      <c r="E114" s="335">
        <v>33164.400000000001</v>
      </c>
      <c r="F114" s="335">
        <v>33164.400000000001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504</v>
      </c>
      <c r="B115" s="334" t="s">
        <v>505</v>
      </c>
      <c r="C115" s="330" t="s">
        <v>37</v>
      </c>
      <c r="D115" s="335">
        <v>0</v>
      </c>
      <c r="E115" s="335">
        <v>748085.06</v>
      </c>
      <c r="F115" s="335">
        <v>748085.06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524</v>
      </c>
      <c r="B116" s="334" t="s">
        <v>525</v>
      </c>
      <c r="C116" s="330" t="s">
        <v>37</v>
      </c>
      <c r="D116" s="335">
        <v>0</v>
      </c>
      <c r="E116" s="335">
        <v>165092.4</v>
      </c>
      <c r="F116" s="335">
        <v>165092.4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906</v>
      </c>
      <c r="B117" s="334" t="s">
        <v>907</v>
      </c>
      <c r="C117" s="330" t="s">
        <v>37</v>
      </c>
      <c r="D117" s="335">
        <v>0</v>
      </c>
      <c r="E117" s="335">
        <v>14343.75</v>
      </c>
      <c r="F117" s="335">
        <v>14343.75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853</v>
      </c>
      <c r="B118" s="334" t="s">
        <v>854</v>
      </c>
      <c r="C118" s="330" t="s">
        <v>37</v>
      </c>
      <c r="D118" s="335">
        <v>0</v>
      </c>
      <c r="E118" s="335">
        <v>150748.65</v>
      </c>
      <c r="F118" s="335">
        <v>150748.65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532</v>
      </c>
      <c r="B119" s="334" t="s">
        <v>533</v>
      </c>
      <c r="C119" s="330" t="s">
        <v>37</v>
      </c>
      <c r="D119" s="335">
        <v>0</v>
      </c>
      <c r="E119" s="335">
        <v>28304</v>
      </c>
      <c r="F119" s="335">
        <v>28304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534</v>
      </c>
      <c r="B120" s="334" t="s">
        <v>535</v>
      </c>
      <c r="C120" s="330" t="s">
        <v>37</v>
      </c>
      <c r="D120" s="335">
        <v>0</v>
      </c>
      <c r="E120" s="335">
        <v>2204</v>
      </c>
      <c r="F120" s="335">
        <v>2204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536</v>
      </c>
      <c r="B121" s="334" t="s">
        <v>537</v>
      </c>
      <c r="C121" s="330" t="s">
        <v>37</v>
      </c>
      <c r="D121" s="335">
        <v>0</v>
      </c>
      <c r="E121" s="335">
        <v>26100</v>
      </c>
      <c r="F121" s="335">
        <v>26100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538</v>
      </c>
      <c r="B122" s="334" t="s">
        <v>539</v>
      </c>
      <c r="C122" s="330" t="s">
        <v>37</v>
      </c>
      <c r="D122" s="335">
        <v>440011.35</v>
      </c>
      <c r="E122" s="335">
        <v>440011.35</v>
      </c>
      <c r="F122" s="335">
        <v>0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857</v>
      </c>
      <c r="B123" s="334" t="s">
        <v>858</v>
      </c>
      <c r="C123" s="330" t="s">
        <v>37</v>
      </c>
      <c r="D123" s="335">
        <v>440011.35</v>
      </c>
      <c r="E123" s="335">
        <v>440011.35</v>
      </c>
      <c r="F123" s="335">
        <v>0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541</v>
      </c>
      <c r="B124" s="334" t="s">
        <v>542</v>
      </c>
      <c r="C124" s="330" t="s">
        <v>37</v>
      </c>
      <c r="D124" s="335">
        <v>0</v>
      </c>
      <c r="E124" s="335">
        <v>71354.960000000006</v>
      </c>
      <c r="F124" s="335">
        <v>71354.960000000006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887</v>
      </c>
      <c r="B125" s="334" t="s">
        <v>888</v>
      </c>
      <c r="C125" s="330" t="s">
        <v>37</v>
      </c>
      <c r="D125" s="335">
        <v>0</v>
      </c>
      <c r="E125" s="335">
        <v>71354.960000000006</v>
      </c>
      <c r="F125" s="335">
        <v>71354.960000000006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544</v>
      </c>
      <c r="B126" s="334" t="s">
        <v>364</v>
      </c>
      <c r="C126" s="330" t="s">
        <v>37</v>
      </c>
      <c r="D126" s="335">
        <v>0</v>
      </c>
      <c r="E126" s="335">
        <v>290937.78000000003</v>
      </c>
      <c r="F126" s="335">
        <v>290937.78000000003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545</v>
      </c>
      <c r="B127" s="334" t="s">
        <v>546</v>
      </c>
      <c r="C127" s="330" t="s">
        <v>37</v>
      </c>
      <c r="D127" s="335">
        <v>0</v>
      </c>
      <c r="E127" s="335">
        <v>220728.78</v>
      </c>
      <c r="F127" s="335">
        <v>220728.78</v>
      </c>
      <c r="G127" s="330" t="s">
        <v>37</v>
      </c>
      <c r="H127" s="335">
        <v>0</v>
      </c>
    </row>
    <row r="128" spans="1:8" ht="20.100000000000001" customHeight="1" x14ac:dyDescent="0.25">
      <c r="A128" s="334" t="s">
        <v>547</v>
      </c>
      <c r="B128" s="334" t="s">
        <v>548</v>
      </c>
      <c r="C128" s="330" t="s">
        <v>37</v>
      </c>
      <c r="D128" s="335">
        <v>0</v>
      </c>
      <c r="E128" s="335">
        <v>70209</v>
      </c>
      <c r="F128" s="335">
        <v>70209</v>
      </c>
      <c r="G128" s="330" t="s">
        <v>37</v>
      </c>
      <c r="H128" s="335">
        <v>0</v>
      </c>
    </row>
    <row r="129" spans="1:8" ht="20.100000000000001" customHeight="1" x14ac:dyDescent="0.25">
      <c r="A129" s="330" t="s">
        <v>37</v>
      </c>
    </row>
    <row r="130" spans="1:8" ht="20.100000000000001" customHeight="1" x14ac:dyDescent="0.25">
      <c r="A130" s="328" t="s">
        <v>549</v>
      </c>
      <c r="B130" s="328" t="s">
        <v>550</v>
      </c>
      <c r="C130" s="333" t="s">
        <v>37</v>
      </c>
      <c r="D130" s="332">
        <v>100</v>
      </c>
      <c r="E130" s="332">
        <v>614.79999999999995</v>
      </c>
      <c r="F130" s="332">
        <v>514.79999999999995</v>
      </c>
      <c r="G130" s="333" t="s">
        <v>37</v>
      </c>
      <c r="H130" s="332">
        <v>0</v>
      </c>
    </row>
    <row r="131" spans="1:8" ht="20.100000000000001" customHeight="1" x14ac:dyDescent="0.25">
      <c r="A131" s="334" t="s">
        <v>908</v>
      </c>
      <c r="B131" s="334" t="s">
        <v>842</v>
      </c>
      <c r="C131" s="330" t="s">
        <v>37</v>
      </c>
      <c r="D131" s="335">
        <v>0</v>
      </c>
      <c r="E131" s="335">
        <v>34.799999999999997</v>
      </c>
      <c r="F131" s="335">
        <v>34.799999999999997</v>
      </c>
      <c r="G131" s="330" t="s">
        <v>37</v>
      </c>
      <c r="H131" s="335">
        <v>0</v>
      </c>
    </row>
    <row r="132" spans="1:8" ht="20.100000000000001" customHeight="1" x14ac:dyDescent="0.25">
      <c r="A132" s="334" t="s">
        <v>909</v>
      </c>
      <c r="B132" s="334" t="s">
        <v>910</v>
      </c>
      <c r="C132" s="330" t="s">
        <v>37</v>
      </c>
      <c r="D132" s="335">
        <v>0</v>
      </c>
      <c r="E132" s="335">
        <v>34.799999999999997</v>
      </c>
      <c r="F132" s="335">
        <v>34.799999999999997</v>
      </c>
      <c r="G132" s="330" t="s">
        <v>37</v>
      </c>
      <c r="H132" s="335">
        <v>0</v>
      </c>
    </row>
    <row r="133" spans="1:8" ht="20.100000000000001" customHeight="1" x14ac:dyDescent="0.25">
      <c r="A133" s="334" t="s">
        <v>859</v>
      </c>
      <c r="B133" s="334" t="s">
        <v>539</v>
      </c>
      <c r="C133" s="330" t="s">
        <v>37</v>
      </c>
      <c r="D133" s="335">
        <v>100</v>
      </c>
      <c r="E133" s="335">
        <v>100</v>
      </c>
      <c r="F133" s="335">
        <v>0</v>
      </c>
      <c r="G133" s="330" t="s">
        <v>37</v>
      </c>
      <c r="H133" s="335">
        <v>0</v>
      </c>
    </row>
    <row r="134" spans="1:8" ht="20.100000000000001" customHeight="1" x14ac:dyDescent="0.25">
      <c r="A134" s="334" t="s">
        <v>894</v>
      </c>
      <c r="B134" s="334" t="s">
        <v>895</v>
      </c>
      <c r="C134" s="330" t="s">
        <v>37</v>
      </c>
      <c r="D134" s="335">
        <v>100</v>
      </c>
      <c r="E134" s="335">
        <v>100</v>
      </c>
      <c r="F134" s="335">
        <v>0</v>
      </c>
      <c r="G134" s="330" t="s">
        <v>37</v>
      </c>
      <c r="H134" s="335">
        <v>0</v>
      </c>
    </row>
    <row r="135" spans="1:8" ht="20.100000000000001" customHeight="1" x14ac:dyDescent="0.25">
      <c r="A135" s="334" t="s">
        <v>911</v>
      </c>
      <c r="B135" s="334" t="s">
        <v>542</v>
      </c>
      <c r="C135" s="330" t="s">
        <v>37</v>
      </c>
      <c r="D135" s="335">
        <v>0</v>
      </c>
      <c r="E135" s="335">
        <v>480</v>
      </c>
      <c r="F135" s="335">
        <v>480</v>
      </c>
      <c r="G135" s="330" t="s">
        <v>37</v>
      </c>
      <c r="H135" s="335">
        <v>0</v>
      </c>
    </row>
    <row r="136" spans="1:8" ht="20.100000000000001" customHeight="1" x14ac:dyDescent="0.25">
      <c r="A136" s="334" t="s">
        <v>912</v>
      </c>
      <c r="B136" s="334" t="s">
        <v>913</v>
      </c>
      <c r="C136" s="330" t="s">
        <v>37</v>
      </c>
      <c r="D136" s="335">
        <v>0</v>
      </c>
      <c r="E136" s="335">
        <v>480</v>
      </c>
      <c r="F136" s="335">
        <v>480</v>
      </c>
      <c r="G136" s="330" t="s">
        <v>37</v>
      </c>
      <c r="H136" s="335">
        <v>0</v>
      </c>
    </row>
    <row r="137" spans="1:8" ht="20.100000000000001" customHeight="1" x14ac:dyDescent="0.25">
      <c r="A137" s="330" t="s">
        <v>37</v>
      </c>
    </row>
    <row r="138" spans="1:8" ht="20.100000000000001" customHeight="1" x14ac:dyDescent="0.25">
      <c r="A138" s="328" t="s">
        <v>559</v>
      </c>
      <c r="B138" s="328" t="s">
        <v>560</v>
      </c>
      <c r="C138" s="333" t="s">
        <v>37</v>
      </c>
      <c r="D138" s="332">
        <v>1609.62</v>
      </c>
      <c r="E138" s="332">
        <v>9738.49</v>
      </c>
      <c r="F138" s="332">
        <v>8128.87</v>
      </c>
      <c r="G138" s="333" t="s">
        <v>37</v>
      </c>
      <c r="H138" s="332">
        <v>0</v>
      </c>
    </row>
    <row r="139" spans="1:8" ht="20.100000000000001" customHeight="1" x14ac:dyDescent="0.25">
      <c r="A139" s="334" t="s">
        <v>914</v>
      </c>
      <c r="B139" s="334" t="s">
        <v>842</v>
      </c>
      <c r="C139" s="330" t="s">
        <v>37</v>
      </c>
      <c r="D139" s="335">
        <v>0</v>
      </c>
      <c r="E139" s="335">
        <v>545.59</v>
      </c>
      <c r="F139" s="335">
        <v>545.59</v>
      </c>
      <c r="G139" s="330" t="s">
        <v>37</v>
      </c>
      <c r="H139" s="335">
        <v>0</v>
      </c>
    </row>
    <row r="140" spans="1:8" ht="20.100000000000001" customHeight="1" x14ac:dyDescent="0.25">
      <c r="A140" s="334" t="s">
        <v>915</v>
      </c>
      <c r="B140" s="334" t="s">
        <v>916</v>
      </c>
      <c r="C140" s="330" t="s">
        <v>37</v>
      </c>
      <c r="D140" s="335">
        <v>0</v>
      </c>
      <c r="E140" s="335">
        <v>545.59</v>
      </c>
      <c r="F140" s="335">
        <v>545.59</v>
      </c>
      <c r="G140" s="330" t="s">
        <v>37</v>
      </c>
      <c r="H140" s="335">
        <v>0</v>
      </c>
    </row>
    <row r="141" spans="1:8" ht="20.100000000000001" customHeight="1" x14ac:dyDescent="0.25">
      <c r="A141" s="334" t="s">
        <v>862</v>
      </c>
      <c r="B141" s="334" t="s">
        <v>539</v>
      </c>
      <c r="C141" s="330" t="s">
        <v>37</v>
      </c>
      <c r="D141" s="335">
        <v>1609.62</v>
      </c>
      <c r="E141" s="335">
        <v>1609.62</v>
      </c>
      <c r="F141" s="335">
        <v>0</v>
      </c>
      <c r="G141" s="330" t="s">
        <v>37</v>
      </c>
      <c r="H141" s="335">
        <v>0</v>
      </c>
    </row>
    <row r="142" spans="1:8" ht="20.100000000000001" customHeight="1" x14ac:dyDescent="0.25">
      <c r="A142" s="334" t="s">
        <v>898</v>
      </c>
      <c r="B142" s="334" t="s">
        <v>895</v>
      </c>
      <c r="C142" s="330" t="s">
        <v>37</v>
      </c>
      <c r="D142" s="335">
        <v>1609.62</v>
      </c>
      <c r="E142" s="335">
        <v>1609.62</v>
      </c>
      <c r="F142" s="335">
        <v>0</v>
      </c>
      <c r="G142" s="330" t="s">
        <v>37</v>
      </c>
      <c r="H142" s="335">
        <v>0</v>
      </c>
    </row>
    <row r="143" spans="1:8" ht="20.100000000000001" customHeight="1" x14ac:dyDescent="0.25">
      <c r="A143" s="334" t="s">
        <v>917</v>
      </c>
      <c r="B143" s="334" t="s">
        <v>542</v>
      </c>
      <c r="C143" s="330" t="s">
        <v>37</v>
      </c>
      <c r="D143" s="335">
        <v>0</v>
      </c>
      <c r="E143" s="335">
        <v>7583.28</v>
      </c>
      <c r="F143" s="335">
        <v>7583.28</v>
      </c>
      <c r="G143" s="330" t="s">
        <v>37</v>
      </c>
      <c r="H143" s="335">
        <v>0</v>
      </c>
    </row>
    <row r="144" spans="1:8" ht="20.100000000000001" customHeight="1" x14ac:dyDescent="0.25">
      <c r="A144" s="334" t="s">
        <v>918</v>
      </c>
      <c r="B144" s="334" t="s">
        <v>913</v>
      </c>
      <c r="C144" s="330" t="s">
        <v>37</v>
      </c>
      <c r="D144" s="335">
        <v>0</v>
      </c>
      <c r="E144" s="335">
        <v>7583.28</v>
      </c>
      <c r="F144" s="335">
        <v>7583.28</v>
      </c>
      <c r="G144" s="330" t="s">
        <v>37</v>
      </c>
      <c r="H144" s="335">
        <v>0</v>
      </c>
    </row>
    <row r="145" spans="1:8" ht="20.100000000000001" customHeight="1" x14ac:dyDescent="0.25">
      <c r="A145" s="330" t="s">
        <v>37</v>
      </c>
    </row>
    <row r="146" spans="1:8" ht="20.100000000000001" customHeight="1" x14ac:dyDescent="0.25">
      <c r="A146" s="328" t="s">
        <v>565</v>
      </c>
      <c r="B146" s="328" t="s">
        <v>566</v>
      </c>
      <c r="C146" s="333" t="s">
        <v>37</v>
      </c>
      <c r="D146" s="332">
        <v>3970.5</v>
      </c>
      <c r="E146" s="332">
        <v>20384.900000000001</v>
      </c>
      <c r="F146" s="332">
        <v>22400.2</v>
      </c>
      <c r="G146" s="333" t="s">
        <v>37</v>
      </c>
      <c r="H146" s="332">
        <v>5985.8</v>
      </c>
    </row>
    <row r="147" spans="1:8" ht="20.100000000000001" customHeight="1" x14ac:dyDescent="0.25">
      <c r="A147" s="334" t="s">
        <v>567</v>
      </c>
      <c r="B147" s="334" t="s">
        <v>568</v>
      </c>
      <c r="C147" s="330" t="s">
        <v>37</v>
      </c>
      <c r="D147" s="335">
        <v>3970.5</v>
      </c>
      <c r="E147" s="335">
        <v>20384.900000000001</v>
      </c>
      <c r="F147" s="335">
        <v>22400.2</v>
      </c>
      <c r="G147" s="330" t="s">
        <v>37</v>
      </c>
      <c r="H147" s="335">
        <v>5985.8</v>
      </c>
    </row>
    <row r="148" spans="1:8" ht="20.100000000000001" customHeight="1" x14ac:dyDescent="0.25">
      <c r="A148" s="330" t="s">
        <v>37</v>
      </c>
    </row>
    <row r="149" spans="1:8" ht="20.100000000000001" customHeight="1" x14ac:dyDescent="0.25">
      <c r="A149" s="328" t="s">
        <v>569</v>
      </c>
      <c r="B149" s="328" t="s">
        <v>570</v>
      </c>
      <c r="C149" s="333" t="s">
        <v>37</v>
      </c>
      <c r="D149" s="332">
        <v>0</v>
      </c>
      <c r="E149" s="332">
        <v>335307.51</v>
      </c>
      <c r="F149" s="332">
        <v>335307.51</v>
      </c>
      <c r="G149" s="333" t="s">
        <v>37</v>
      </c>
      <c r="H149" s="332">
        <v>0</v>
      </c>
    </row>
    <row r="150" spans="1:8" ht="20.100000000000001" customHeight="1" x14ac:dyDescent="0.25">
      <c r="A150" s="334" t="s">
        <v>571</v>
      </c>
      <c r="B150" s="334" t="s">
        <v>572</v>
      </c>
      <c r="C150" s="330" t="s">
        <v>37</v>
      </c>
      <c r="D150" s="335">
        <v>0</v>
      </c>
      <c r="E150" s="335">
        <v>335307.51</v>
      </c>
      <c r="F150" s="335">
        <v>335307.51</v>
      </c>
      <c r="G150" s="330" t="s">
        <v>37</v>
      </c>
      <c r="H150" s="335">
        <v>0</v>
      </c>
    </row>
    <row r="151" spans="1:8" ht="20.100000000000001" customHeight="1" x14ac:dyDescent="0.25">
      <c r="A151" s="330" t="s">
        <v>37</v>
      </c>
    </row>
    <row r="152" spans="1:8" ht="20.100000000000001" customHeight="1" x14ac:dyDescent="0.25">
      <c r="A152" s="328" t="s">
        <v>573</v>
      </c>
      <c r="B152" s="328" t="s">
        <v>574</v>
      </c>
      <c r="C152" s="333" t="s">
        <v>37</v>
      </c>
      <c r="D152" s="332">
        <v>222332.93</v>
      </c>
      <c r="E152" s="332">
        <v>336330.45</v>
      </c>
      <c r="F152" s="332">
        <v>372362.7</v>
      </c>
      <c r="G152" s="333" t="s">
        <v>37</v>
      </c>
      <c r="H152" s="332">
        <v>258365.18</v>
      </c>
    </row>
    <row r="153" spans="1:8" ht="20.100000000000001" customHeight="1" x14ac:dyDescent="0.25">
      <c r="A153" s="334" t="s">
        <v>575</v>
      </c>
      <c r="B153" s="334" t="s">
        <v>576</v>
      </c>
      <c r="C153" s="330" t="s">
        <v>37</v>
      </c>
      <c r="D153" s="335">
        <v>222332.93</v>
      </c>
      <c r="E153" s="335">
        <v>336330.45</v>
      </c>
      <c r="F153" s="335">
        <v>372362.7</v>
      </c>
      <c r="G153" s="330" t="s">
        <v>37</v>
      </c>
      <c r="H153" s="335">
        <v>258365.18</v>
      </c>
    </row>
    <row r="154" spans="1:8" ht="20.100000000000001" customHeight="1" x14ac:dyDescent="0.25">
      <c r="A154" s="330" t="s">
        <v>37</v>
      </c>
    </row>
    <row r="155" spans="1:8" ht="20.100000000000001" customHeight="1" x14ac:dyDescent="0.25">
      <c r="A155" s="328" t="s">
        <v>577</v>
      </c>
      <c r="B155" s="328" t="s">
        <v>578</v>
      </c>
      <c r="C155" s="333" t="s">
        <v>37</v>
      </c>
      <c r="D155" s="332">
        <v>24282.29</v>
      </c>
      <c r="E155" s="332">
        <v>116075.29</v>
      </c>
      <c r="F155" s="332">
        <v>100396.71</v>
      </c>
      <c r="G155" s="333" t="s">
        <v>37</v>
      </c>
      <c r="H155" s="332">
        <v>8603.7099999999991</v>
      </c>
    </row>
    <row r="156" spans="1:8" ht="20.100000000000001" customHeight="1" x14ac:dyDescent="0.25">
      <c r="A156" s="334" t="s">
        <v>579</v>
      </c>
      <c r="B156" s="334" t="s">
        <v>580</v>
      </c>
      <c r="C156" s="330" t="s">
        <v>37</v>
      </c>
      <c r="D156" s="335">
        <v>6272</v>
      </c>
      <c r="E156" s="335">
        <v>6272</v>
      </c>
      <c r="F156" s="335">
        <v>2297</v>
      </c>
      <c r="G156" s="330" t="s">
        <v>37</v>
      </c>
      <c r="H156" s="335">
        <v>2297</v>
      </c>
    </row>
    <row r="157" spans="1:8" ht="20.100000000000001" customHeight="1" x14ac:dyDescent="0.25">
      <c r="A157" s="334" t="s">
        <v>583</v>
      </c>
      <c r="B157" s="334" t="s">
        <v>584</v>
      </c>
      <c r="C157" s="330" t="s">
        <v>37</v>
      </c>
      <c r="D157" s="335">
        <v>0</v>
      </c>
      <c r="E157" s="335">
        <v>91793</v>
      </c>
      <c r="F157" s="335">
        <v>91793</v>
      </c>
      <c r="G157" s="330" t="s">
        <v>37</v>
      </c>
      <c r="H157" s="335">
        <v>0</v>
      </c>
    </row>
    <row r="158" spans="1:8" ht="20.100000000000001" customHeight="1" x14ac:dyDescent="0.25">
      <c r="A158" s="334" t="s">
        <v>587</v>
      </c>
      <c r="B158" s="334" t="s">
        <v>588</v>
      </c>
      <c r="C158" s="330" t="s">
        <v>37</v>
      </c>
      <c r="D158" s="335">
        <v>1824</v>
      </c>
      <c r="E158" s="335">
        <v>1824</v>
      </c>
      <c r="F158" s="335">
        <v>0</v>
      </c>
      <c r="G158" s="330" t="s">
        <v>37</v>
      </c>
      <c r="H158" s="335">
        <v>0</v>
      </c>
    </row>
    <row r="159" spans="1:8" ht="20.100000000000001" customHeight="1" x14ac:dyDescent="0.25">
      <c r="A159" s="334" t="s">
        <v>589</v>
      </c>
      <c r="B159" s="334" t="s">
        <v>590</v>
      </c>
      <c r="C159" s="330" t="s">
        <v>37</v>
      </c>
      <c r="D159" s="335">
        <v>4302.1099999999997</v>
      </c>
      <c r="E159" s="335">
        <v>4302.1099999999997</v>
      </c>
      <c r="F159" s="335">
        <v>5391.71</v>
      </c>
      <c r="G159" s="330" t="s">
        <v>37</v>
      </c>
      <c r="H159" s="335">
        <v>5391.71</v>
      </c>
    </row>
    <row r="160" spans="1:8" ht="20.100000000000001" customHeight="1" x14ac:dyDescent="0.25">
      <c r="A160" s="334" t="s">
        <v>591</v>
      </c>
      <c r="B160" s="334" t="s">
        <v>592</v>
      </c>
      <c r="C160" s="330" t="s">
        <v>37</v>
      </c>
      <c r="D160" s="335">
        <v>4302.1099999999997</v>
      </c>
      <c r="E160" s="335">
        <v>4302.1099999999997</v>
      </c>
      <c r="F160" s="335">
        <v>5391.71</v>
      </c>
      <c r="G160" s="330" t="s">
        <v>37</v>
      </c>
      <c r="H160" s="335">
        <v>5391.71</v>
      </c>
    </row>
    <row r="161" spans="1:8" ht="20.100000000000001" customHeight="1" x14ac:dyDescent="0.25">
      <c r="A161" s="334" t="s">
        <v>593</v>
      </c>
      <c r="B161" s="334" t="s">
        <v>594</v>
      </c>
      <c r="C161" s="330" t="s">
        <v>37</v>
      </c>
      <c r="D161" s="335">
        <v>2704.07</v>
      </c>
      <c r="E161" s="335">
        <v>2704.07</v>
      </c>
      <c r="F161" s="335">
        <v>0</v>
      </c>
      <c r="G161" s="330" t="s">
        <v>37</v>
      </c>
      <c r="H161" s="335">
        <v>0</v>
      </c>
    </row>
    <row r="162" spans="1:8" ht="20.100000000000001" customHeight="1" x14ac:dyDescent="0.25">
      <c r="A162" s="334" t="s">
        <v>595</v>
      </c>
      <c r="B162" s="334" t="s">
        <v>596</v>
      </c>
      <c r="C162" s="330" t="s">
        <v>37</v>
      </c>
      <c r="D162" s="335">
        <v>3491.49</v>
      </c>
      <c r="E162" s="335">
        <v>3491.49</v>
      </c>
      <c r="F162" s="335">
        <v>0</v>
      </c>
      <c r="G162" s="330" t="s">
        <v>37</v>
      </c>
      <c r="H162" s="335">
        <v>0</v>
      </c>
    </row>
    <row r="163" spans="1:8" ht="20.100000000000001" customHeight="1" x14ac:dyDescent="0.25">
      <c r="A163" s="334" t="s">
        <v>597</v>
      </c>
      <c r="B163" s="334" t="s">
        <v>598</v>
      </c>
      <c r="C163" s="330" t="s">
        <v>37</v>
      </c>
      <c r="D163" s="335">
        <v>1081.6199999999999</v>
      </c>
      <c r="E163" s="335">
        <v>1081.6199999999999</v>
      </c>
      <c r="F163" s="335">
        <v>0</v>
      </c>
      <c r="G163" s="330" t="s">
        <v>37</v>
      </c>
      <c r="H163" s="335">
        <v>0</v>
      </c>
    </row>
    <row r="164" spans="1:8" ht="20.100000000000001" customHeight="1" x14ac:dyDescent="0.25">
      <c r="A164" s="334" t="s">
        <v>599</v>
      </c>
      <c r="B164" s="334" t="s">
        <v>600</v>
      </c>
      <c r="C164" s="330" t="s">
        <v>37</v>
      </c>
      <c r="D164" s="335">
        <v>1136</v>
      </c>
      <c r="E164" s="335">
        <v>1136</v>
      </c>
      <c r="F164" s="335">
        <v>759</v>
      </c>
      <c r="G164" s="330" t="s">
        <v>37</v>
      </c>
      <c r="H164" s="335">
        <v>759</v>
      </c>
    </row>
    <row r="165" spans="1:8" ht="20.100000000000001" customHeight="1" x14ac:dyDescent="0.25">
      <c r="A165" s="334" t="s">
        <v>601</v>
      </c>
      <c r="B165" s="334" t="s">
        <v>602</v>
      </c>
      <c r="C165" s="330" t="s">
        <v>37</v>
      </c>
      <c r="D165" s="335">
        <v>1136</v>
      </c>
      <c r="E165" s="335">
        <v>1136</v>
      </c>
      <c r="F165" s="335">
        <v>759</v>
      </c>
      <c r="G165" s="330" t="s">
        <v>37</v>
      </c>
      <c r="H165" s="335">
        <v>759</v>
      </c>
    </row>
    <row r="166" spans="1:8" ht="20.100000000000001" customHeight="1" x14ac:dyDescent="0.25">
      <c r="A166" s="334" t="s">
        <v>603</v>
      </c>
      <c r="B166" s="334" t="s">
        <v>604</v>
      </c>
      <c r="C166" s="330" t="s">
        <v>37</v>
      </c>
      <c r="D166" s="335">
        <v>3471</v>
      </c>
      <c r="E166" s="335">
        <v>3471</v>
      </c>
      <c r="F166" s="335">
        <v>156</v>
      </c>
      <c r="G166" s="330" t="s">
        <v>37</v>
      </c>
      <c r="H166" s="335">
        <v>156</v>
      </c>
    </row>
    <row r="167" spans="1:8" ht="20.100000000000001" customHeight="1" x14ac:dyDescent="0.25">
      <c r="A167" s="330" t="s">
        <v>37</v>
      </c>
    </row>
    <row r="168" spans="1:8" ht="20.100000000000001" customHeight="1" x14ac:dyDescent="0.25">
      <c r="A168" s="328" t="s">
        <v>864</v>
      </c>
      <c r="B168" s="328" t="s">
        <v>770</v>
      </c>
      <c r="C168" s="333" t="s">
        <v>37</v>
      </c>
      <c r="D168" s="332">
        <v>530474.65</v>
      </c>
      <c r="E168" s="332">
        <v>484237.65</v>
      </c>
      <c r="F168" s="332">
        <v>169753.71</v>
      </c>
      <c r="G168" s="333" t="s">
        <v>37</v>
      </c>
      <c r="H168" s="332">
        <v>215990.71</v>
      </c>
    </row>
    <row r="169" spans="1:8" ht="20.100000000000001" customHeight="1" x14ac:dyDescent="0.25">
      <c r="A169" s="334" t="s">
        <v>865</v>
      </c>
      <c r="B169" s="334" t="s">
        <v>866</v>
      </c>
      <c r="C169" s="330" t="s">
        <v>37</v>
      </c>
      <c r="D169" s="335">
        <v>0</v>
      </c>
      <c r="E169" s="335">
        <v>0</v>
      </c>
      <c r="F169" s="335">
        <v>169753.71</v>
      </c>
      <c r="G169" s="330" t="s">
        <v>37</v>
      </c>
      <c r="H169" s="335">
        <v>169753.71</v>
      </c>
    </row>
    <row r="170" spans="1:8" ht="20.100000000000001" customHeight="1" x14ac:dyDescent="0.25">
      <c r="A170" s="334" t="s">
        <v>899</v>
      </c>
      <c r="B170" s="334" t="s">
        <v>900</v>
      </c>
      <c r="C170" s="330" t="s">
        <v>37</v>
      </c>
      <c r="D170" s="335">
        <v>530474.65</v>
      </c>
      <c r="E170" s="335">
        <v>484237.65</v>
      </c>
      <c r="F170" s="335">
        <v>0</v>
      </c>
      <c r="G170" s="330" t="s">
        <v>37</v>
      </c>
      <c r="H170" s="335">
        <v>46237</v>
      </c>
    </row>
    <row r="171" spans="1:8" ht="20.100000000000001" customHeight="1" x14ac:dyDescent="0.25">
      <c r="A171" s="330" t="s">
        <v>37</v>
      </c>
    </row>
    <row r="172" spans="1:8" ht="20.100000000000001" customHeight="1" x14ac:dyDescent="0.25">
      <c r="A172" s="328" t="s">
        <v>605</v>
      </c>
      <c r="B172" s="328" t="s">
        <v>606</v>
      </c>
      <c r="C172" s="333" t="s">
        <v>37</v>
      </c>
      <c r="D172" s="332">
        <v>20000</v>
      </c>
      <c r="E172" s="332">
        <v>0</v>
      </c>
      <c r="F172" s="332">
        <v>0</v>
      </c>
      <c r="G172" s="333" t="s">
        <v>37</v>
      </c>
      <c r="H172" s="332">
        <v>20000</v>
      </c>
    </row>
    <row r="173" spans="1:8" ht="20.100000000000001" customHeight="1" x14ac:dyDescent="0.25">
      <c r="A173" s="334" t="s">
        <v>607</v>
      </c>
      <c r="B173" s="334" t="s">
        <v>157</v>
      </c>
      <c r="C173" s="330" t="s">
        <v>37</v>
      </c>
      <c r="D173" s="335">
        <v>20000</v>
      </c>
      <c r="E173" s="335">
        <v>0</v>
      </c>
      <c r="F173" s="335">
        <v>0</v>
      </c>
      <c r="G173" s="330" t="s">
        <v>37</v>
      </c>
      <c r="H173" s="335">
        <v>20000</v>
      </c>
    </row>
    <row r="174" spans="1:8" ht="20.100000000000001" customHeight="1" x14ac:dyDescent="0.25">
      <c r="A174" s="330" t="s">
        <v>37</v>
      </c>
    </row>
    <row r="175" spans="1:8" ht="20.100000000000001" customHeight="1" x14ac:dyDescent="0.25">
      <c r="A175" s="328" t="s">
        <v>608</v>
      </c>
      <c r="B175" s="328" t="s">
        <v>609</v>
      </c>
      <c r="C175" s="333" t="s">
        <v>37</v>
      </c>
      <c r="D175" s="332">
        <v>11710411.380000001</v>
      </c>
      <c r="E175" s="332">
        <v>0</v>
      </c>
      <c r="F175" s="332">
        <v>0</v>
      </c>
      <c r="G175" s="333" t="s">
        <v>37</v>
      </c>
      <c r="H175" s="332">
        <v>11710411.380000001</v>
      </c>
    </row>
    <row r="176" spans="1:8" ht="20.100000000000001" customHeight="1" x14ac:dyDescent="0.25">
      <c r="A176" s="334" t="s">
        <v>610</v>
      </c>
      <c r="B176" s="334" t="s">
        <v>370</v>
      </c>
      <c r="C176" s="330" t="s">
        <v>37</v>
      </c>
      <c r="D176" s="335">
        <v>5740504.1799999997</v>
      </c>
      <c r="E176" s="335">
        <v>0</v>
      </c>
      <c r="F176" s="335">
        <v>0</v>
      </c>
      <c r="G176" s="330" t="s">
        <v>37</v>
      </c>
      <c r="H176" s="335">
        <v>5740504.1799999997</v>
      </c>
    </row>
    <row r="177" spans="1:8" ht="20.100000000000001" customHeight="1" x14ac:dyDescent="0.25">
      <c r="A177" s="334" t="s">
        <v>611</v>
      </c>
      <c r="B177" s="334" t="s">
        <v>612</v>
      </c>
      <c r="C177" s="330" t="s">
        <v>37</v>
      </c>
      <c r="D177" s="335">
        <v>5969907.2000000002</v>
      </c>
      <c r="E177" s="335">
        <v>0</v>
      </c>
      <c r="F177" s="335">
        <v>0</v>
      </c>
      <c r="G177" s="330" t="s">
        <v>37</v>
      </c>
      <c r="H177" s="335">
        <v>5969907.2000000002</v>
      </c>
    </row>
    <row r="178" spans="1:8" ht="20.100000000000001" customHeight="1" x14ac:dyDescent="0.25">
      <c r="A178" s="330" t="s">
        <v>37</v>
      </c>
    </row>
    <row r="179" spans="1:8" ht="20.100000000000001" customHeight="1" x14ac:dyDescent="0.25">
      <c r="A179" s="328" t="s">
        <v>613</v>
      </c>
      <c r="B179" s="328" t="s">
        <v>614</v>
      </c>
      <c r="C179" s="333" t="s">
        <v>37</v>
      </c>
      <c r="D179" s="336">
        <v>-10126585.16</v>
      </c>
      <c r="E179" s="332">
        <v>0</v>
      </c>
      <c r="F179" s="332">
        <v>0</v>
      </c>
      <c r="G179" s="333" t="s">
        <v>37</v>
      </c>
      <c r="H179" s="336">
        <v>-10126585.16</v>
      </c>
    </row>
    <row r="180" spans="1:8" ht="20.100000000000001" customHeight="1" x14ac:dyDescent="0.25">
      <c r="A180" s="334" t="s">
        <v>615</v>
      </c>
      <c r="B180" s="334" t="s">
        <v>616</v>
      </c>
      <c r="C180" s="330" t="s">
        <v>37</v>
      </c>
      <c r="D180" s="335">
        <v>1078192.92</v>
      </c>
      <c r="E180" s="335">
        <v>0</v>
      </c>
      <c r="F180" s="335">
        <v>0</v>
      </c>
      <c r="G180" s="330" t="s">
        <v>37</v>
      </c>
      <c r="H180" s="335">
        <v>1078192.92</v>
      </c>
    </row>
    <row r="181" spans="1:8" ht="20.100000000000001" customHeight="1" x14ac:dyDescent="0.25">
      <c r="A181" s="334" t="s">
        <v>617</v>
      </c>
      <c r="B181" s="334" t="s">
        <v>618</v>
      </c>
      <c r="C181" s="330" t="s">
        <v>37</v>
      </c>
      <c r="D181" s="337">
        <v>-1753288.06</v>
      </c>
      <c r="E181" s="335">
        <v>0</v>
      </c>
      <c r="F181" s="335">
        <v>0</v>
      </c>
      <c r="G181" s="330" t="s">
        <v>37</v>
      </c>
      <c r="H181" s="337">
        <v>-1753288.06</v>
      </c>
    </row>
    <row r="182" spans="1:8" ht="20.100000000000001" customHeight="1" x14ac:dyDescent="0.25">
      <c r="A182" s="334" t="s">
        <v>619</v>
      </c>
      <c r="B182" s="334" t="s">
        <v>620</v>
      </c>
      <c r="C182" s="330" t="s">
        <v>37</v>
      </c>
      <c r="D182" s="337">
        <v>-4596806.6500000004</v>
      </c>
      <c r="E182" s="335">
        <v>0</v>
      </c>
      <c r="F182" s="335">
        <v>0</v>
      </c>
      <c r="G182" s="330" t="s">
        <v>37</v>
      </c>
      <c r="H182" s="337">
        <v>-4596806.6500000004</v>
      </c>
    </row>
    <row r="183" spans="1:8" ht="20.100000000000001" customHeight="1" x14ac:dyDescent="0.25">
      <c r="A183" s="334" t="s">
        <v>621</v>
      </c>
      <c r="B183" s="334" t="s">
        <v>622</v>
      </c>
      <c r="C183" s="330" t="s">
        <v>37</v>
      </c>
      <c r="D183" s="337">
        <v>-2471106.06</v>
      </c>
      <c r="E183" s="335">
        <v>0</v>
      </c>
      <c r="F183" s="335">
        <v>0</v>
      </c>
      <c r="G183" s="330" t="s">
        <v>37</v>
      </c>
      <c r="H183" s="337">
        <v>-2471106.06</v>
      </c>
    </row>
    <row r="184" spans="1:8" ht="20.100000000000001" customHeight="1" x14ac:dyDescent="0.25">
      <c r="A184" s="334" t="s">
        <v>623</v>
      </c>
      <c r="B184" s="334" t="s">
        <v>624</v>
      </c>
      <c r="C184" s="330" t="s">
        <v>37</v>
      </c>
      <c r="D184" s="337">
        <v>-1781867.14</v>
      </c>
      <c r="E184" s="335">
        <v>0</v>
      </c>
      <c r="F184" s="335">
        <v>0</v>
      </c>
      <c r="G184" s="330" t="s">
        <v>37</v>
      </c>
      <c r="H184" s="337">
        <v>-1781867.14</v>
      </c>
    </row>
    <row r="185" spans="1:8" ht="20.100000000000001" customHeight="1" x14ac:dyDescent="0.25">
      <c r="A185" s="334" t="s">
        <v>625</v>
      </c>
      <c r="B185" s="334" t="s">
        <v>626</v>
      </c>
      <c r="C185" s="330" t="s">
        <v>37</v>
      </c>
      <c r="D185" s="337">
        <v>-408915.19</v>
      </c>
      <c r="E185" s="335">
        <v>0</v>
      </c>
      <c r="F185" s="335">
        <v>0</v>
      </c>
      <c r="G185" s="330" t="s">
        <v>37</v>
      </c>
      <c r="H185" s="337">
        <v>-408915.19</v>
      </c>
    </row>
    <row r="186" spans="1:8" ht="20.100000000000001" customHeight="1" x14ac:dyDescent="0.25">
      <c r="A186" s="334" t="s">
        <v>627</v>
      </c>
      <c r="B186" s="334" t="s">
        <v>628</v>
      </c>
      <c r="C186" s="330" t="s">
        <v>37</v>
      </c>
      <c r="D186" s="335">
        <v>1032072.48</v>
      </c>
      <c r="E186" s="335">
        <v>0</v>
      </c>
      <c r="F186" s="335">
        <v>0</v>
      </c>
      <c r="G186" s="330" t="s">
        <v>37</v>
      </c>
      <c r="H186" s="335">
        <v>1032072.48</v>
      </c>
    </row>
    <row r="187" spans="1:8" ht="20.100000000000001" customHeight="1" x14ac:dyDescent="0.25">
      <c r="A187" s="334" t="s">
        <v>629</v>
      </c>
      <c r="B187" s="334" t="s">
        <v>630</v>
      </c>
      <c r="C187" s="330" t="s">
        <v>37</v>
      </c>
      <c r="D187" s="337">
        <v>-1224867.46</v>
      </c>
      <c r="E187" s="335">
        <v>0</v>
      </c>
      <c r="F187" s="335">
        <v>0</v>
      </c>
      <c r="G187" s="330" t="s">
        <v>37</v>
      </c>
      <c r="H187" s="337">
        <v>-1224867.46</v>
      </c>
    </row>
    <row r="188" spans="1:8" ht="20.100000000000001" customHeight="1" x14ac:dyDescent="0.25">
      <c r="A188" s="330" t="s">
        <v>37</v>
      </c>
    </row>
    <row r="189" spans="1:8" ht="20.100000000000001" customHeight="1" x14ac:dyDescent="0.25">
      <c r="A189" s="328" t="s">
        <v>631</v>
      </c>
      <c r="B189" s="328" t="s">
        <v>632</v>
      </c>
      <c r="C189" s="333" t="s">
        <v>37</v>
      </c>
      <c r="D189" s="332">
        <v>5521444.0800000001</v>
      </c>
      <c r="E189" s="332">
        <v>0</v>
      </c>
      <c r="F189" s="332">
        <v>2327267.41</v>
      </c>
      <c r="G189" s="333" t="s">
        <v>37</v>
      </c>
      <c r="H189" s="332">
        <v>7848711.4900000002</v>
      </c>
    </row>
    <row r="190" spans="1:8" ht="20.100000000000001" customHeight="1" x14ac:dyDescent="0.25">
      <c r="A190" s="334" t="s">
        <v>633</v>
      </c>
      <c r="B190" s="334" t="s">
        <v>634</v>
      </c>
      <c r="C190" s="330" t="s">
        <v>37</v>
      </c>
      <c r="D190" s="335">
        <v>5521444.0800000001</v>
      </c>
      <c r="E190" s="335">
        <v>0</v>
      </c>
      <c r="F190" s="335">
        <v>2327267.41</v>
      </c>
      <c r="G190" s="330" t="s">
        <v>37</v>
      </c>
      <c r="H190" s="335">
        <v>7848711.4900000002</v>
      </c>
    </row>
    <row r="191" spans="1:8" ht="20.100000000000001" customHeight="1" x14ac:dyDescent="0.25">
      <c r="A191" s="334" t="s">
        <v>635</v>
      </c>
      <c r="B191" s="334" t="s">
        <v>636</v>
      </c>
      <c r="C191" s="330" t="s">
        <v>37</v>
      </c>
      <c r="D191" s="335">
        <v>4402112.0999999996</v>
      </c>
      <c r="E191" s="335">
        <v>0</v>
      </c>
      <c r="F191" s="335">
        <v>1887307.98</v>
      </c>
      <c r="G191" s="330" t="s">
        <v>37</v>
      </c>
      <c r="H191" s="335">
        <v>6289420.0800000001</v>
      </c>
    </row>
    <row r="192" spans="1:8" ht="20.100000000000001" customHeight="1" x14ac:dyDescent="0.25">
      <c r="A192" s="334" t="s">
        <v>637</v>
      </c>
      <c r="B192" s="334" t="s">
        <v>638</v>
      </c>
      <c r="C192" s="330" t="s">
        <v>37</v>
      </c>
      <c r="D192" s="335">
        <v>1060583.33</v>
      </c>
      <c r="E192" s="335">
        <v>0</v>
      </c>
      <c r="F192" s="335">
        <v>0</v>
      </c>
      <c r="G192" s="330" t="s">
        <v>37</v>
      </c>
      <c r="H192" s="335">
        <v>1060583.33</v>
      </c>
    </row>
    <row r="193" spans="1:8" ht="20.100000000000001" customHeight="1" x14ac:dyDescent="0.25">
      <c r="A193" s="334" t="s">
        <v>639</v>
      </c>
      <c r="B193" s="334" t="s">
        <v>640</v>
      </c>
      <c r="C193" s="330" t="s">
        <v>37</v>
      </c>
      <c r="D193" s="335">
        <v>30000</v>
      </c>
      <c r="E193" s="335">
        <v>0</v>
      </c>
      <c r="F193" s="335">
        <v>15000</v>
      </c>
      <c r="G193" s="330" t="s">
        <v>37</v>
      </c>
      <c r="H193" s="335">
        <v>45000</v>
      </c>
    </row>
    <row r="194" spans="1:8" ht="20.100000000000001" customHeight="1" x14ac:dyDescent="0.25">
      <c r="A194" s="334" t="s">
        <v>641</v>
      </c>
      <c r="B194" s="334" t="s">
        <v>642</v>
      </c>
      <c r="C194" s="330" t="s">
        <v>37</v>
      </c>
      <c r="D194" s="335">
        <v>28748.65</v>
      </c>
      <c r="E194" s="335">
        <v>0</v>
      </c>
      <c r="F194" s="335">
        <v>0</v>
      </c>
      <c r="G194" s="330" t="s">
        <v>37</v>
      </c>
      <c r="H194" s="335">
        <v>28748.65</v>
      </c>
    </row>
    <row r="195" spans="1:8" ht="20.100000000000001" customHeight="1" x14ac:dyDescent="0.25">
      <c r="A195" s="334" t="s">
        <v>643</v>
      </c>
      <c r="B195" s="334" t="s">
        <v>644</v>
      </c>
      <c r="C195" s="330" t="s">
        <v>37</v>
      </c>
      <c r="D195" s="335">
        <v>0</v>
      </c>
      <c r="E195" s="335">
        <v>0</v>
      </c>
      <c r="F195" s="335">
        <v>424959.43</v>
      </c>
      <c r="G195" s="330" t="s">
        <v>37</v>
      </c>
      <c r="H195" s="335">
        <v>424959.43</v>
      </c>
    </row>
    <row r="196" spans="1:8" ht="20.100000000000001" customHeight="1" x14ac:dyDescent="0.25">
      <c r="A196" s="330" t="s">
        <v>37</v>
      </c>
    </row>
    <row r="197" spans="1:8" ht="20.100000000000001" customHeight="1" x14ac:dyDescent="0.25">
      <c r="A197" s="328" t="s">
        <v>645</v>
      </c>
      <c r="B197" s="328" t="s">
        <v>5</v>
      </c>
      <c r="C197" s="333" t="s">
        <v>37</v>
      </c>
      <c r="D197" s="332">
        <v>18556.46</v>
      </c>
      <c r="E197" s="332">
        <v>0</v>
      </c>
      <c r="F197" s="332">
        <v>1070.02</v>
      </c>
      <c r="G197" s="333" t="s">
        <v>37</v>
      </c>
      <c r="H197" s="332">
        <v>19626.48</v>
      </c>
    </row>
    <row r="198" spans="1:8" ht="20.100000000000001" customHeight="1" x14ac:dyDescent="0.25">
      <c r="A198" s="334" t="s">
        <v>646</v>
      </c>
      <c r="B198" s="334" t="s">
        <v>647</v>
      </c>
      <c r="C198" s="330" t="s">
        <v>37</v>
      </c>
      <c r="D198" s="335">
        <v>481.61</v>
      </c>
      <c r="E198" s="335">
        <v>0</v>
      </c>
      <c r="F198" s="335">
        <v>151.13999999999999</v>
      </c>
      <c r="G198" s="330" t="s">
        <v>37</v>
      </c>
      <c r="H198" s="335">
        <v>632.75</v>
      </c>
    </row>
    <row r="199" spans="1:8" ht="20.100000000000001" customHeight="1" x14ac:dyDescent="0.25">
      <c r="A199" s="334" t="s">
        <v>648</v>
      </c>
      <c r="B199" s="334" t="s">
        <v>649</v>
      </c>
      <c r="C199" s="330" t="s">
        <v>37</v>
      </c>
      <c r="D199" s="335">
        <v>0.13</v>
      </c>
      <c r="E199" s="335">
        <v>0</v>
      </c>
      <c r="F199" s="335">
        <v>0.02</v>
      </c>
      <c r="G199" s="330" t="s">
        <v>37</v>
      </c>
      <c r="H199" s="335">
        <v>0.15</v>
      </c>
    </row>
    <row r="200" spans="1:8" ht="20.100000000000001" customHeight="1" x14ac:dyDescent="0.25">
      <c r="A200" s="334" t="s">
        <v>650</v>
      </c>
      <c r="B200" s="334" t="s">
        <v>158</v>
      </c>
      <c r="C200" s="330" t="s">
        <v>37</v>
      </c>
      <c r="D200" s="335">
        <v>18074.72</v>
      </c>
      <c r="E200" s="335">
        <v>0</v>
      </c>
      <c r="F200" s="335">
        <v>918.86</v>
      </c>
      <c r="G200" s="330" t="s">
        <v>37</v>
      </c>
      <c r="H200" s="335">
        <v>18993.580000000002</v>
      </c>
    </row>
    <row r="201" spans="1:8" ht="20.100000000000001" customHeight="1" x14ac:dyDescent="0.25">
      <c r="A201" s="330" t="s">
        <v>37</v>
      </c>
    </row>
    <row r="202" spans="1:8" ht="20.100000000000001" customHeight="1" x14ac:dyDescent="0.25">
      <c r="A202" s="328" t="s">
        <v>651</v>
      </c>
      <c r="B202" s="328" t="s">
        <v>652</v>
      </c>
      <c r="C202" s="332">
        <v>917674</v>
      </c>
      <c r="D202" s="333" t="s">
        <v>37</v>
      </c>
      <c r="E202" s="332">
        <v>0</v>
      </c>
      <c r="F202" s="332">
        <v>0</v>
      </c>
      <c r="G202" s="332">
        <v>917674</v>
      </c>
      <c r="H202" s="333" t="s">
        <v>37</v>
      </c>
    </row>
    <row r="203" spans="1:8" ht="20.100000000000001" customHeight="1" x14ac:dyDescent="0.25">
      <c r="A203" s="334" t="s">
        <v>653</v>
      </c>
      <c r="B203" s="334" t="s">
        <v>654</v>
      </c>
      <c r="C203" s="335">
        <v>533500</v>
      </c>
      <c r="D203" s="330" t="s">
        <v>37</v>
      </c>
      <c r="E203" s="335">
        <v>0</v>
      </c>
      <c r="F203" s="335">
        <v>0</v>
      </c>
      <c r="G203" s="335">
        <v>533500</v>
      </c>
      <c r="H203" s="330" t="s">
        <v>37</v>
      </c>
    </row>
    <row r="204" spans="1:8" ht="20.100000000000001" customHeight="1" x14ac:dyDescent="0.25">
      <c r="A204" s="334" t="s">
        <v>655</v>
      </c>
      <c r="B204" s="334" t="s">
        <v>656</v>
      </c>
      <c r="C204" s="335">
        <v>384174</v>
      </c>
      <c r="D204" s="330" t="s">
        <v>37</v>
      </c>
      <c r="E204" s="335">
        <v>0</v>
      </c>
      <c r="F204" s="335">
        <v>0</v>
      </c>
      <c r="G204" s="335">
        <v>384174</v>
      </c>
      <c r="H204" s="330" t="s">
        <v>37</v>
      </c>
    </row>
    <row r="205" spans="1:8" ht="20.100000000000001" customHeight="1" x14ac:dyDescent="0.25">
      <c r="A205" s="330" t="s">
        <v>37</v>
      </c>
    </row>
    <row r="206" spans="1:8" ht="20.100000000000001" customHeight="1" x14ac:dyDescent="0.25">
      <c r="A206" s="328" t="s">
        <v>657</v>
      </c>
      <c r="B206" s="328" t="s">
        <v>658</v>
      </c>
      <c r="C206" s="332">
        <v>1778466.82</v>
      </c>
      <c r="D206" s="333" t="s">
        <v>37</v>
      </c>
      <c r="E206" s="332">
        <v>1161887.6399999999</v>
      </c>
      <c r="F206" s="332">
        <v>0</v>
      </c>
      <c r="G206" s="332">
        <v>2940354.46</v>
      </c>
      <c r="H206" s="333" t="s">
        <v>37</v>
      </c>
    </row>
    <row r="207" spans="1:8" ht="20.100000000000001" customHeight="1" x14ac:dyDescent="0.25">
      <c r="A207" s="334" t="s">
        <v>659</v>
      </c>
      <c r="B207" s="334" t="s">
        <v>660</v>
      </c>
      <c r="C207" s="335">
        <v>63600</v>
      </c>
      <c r="D207" s="330" t="s">
        <v>37</v>
      </c>
      <c r="E207" s="335">
        <v>22500</v>
      </c>
      <c r="F207" s="335">
        <v>0</v>
      </c>
      <c r="G207" s="335">
        <v>86100</v>
      </c>
      <c r="H207" s="330" t="s">
        <v>37</v>
      </c>
    </row>
    <row r="208" spans="1:8" ht="20.100000000000001" customHeight="1" x14ac:dyDescent="0.25">
      <c r="A208" s="334" t="s">
        <v>661</v>
      </c>
      <c r="B208" s="334" t="s">
        <v>662</v>
      </c>
      <c r="C208" s="335">
        <v>0</v>
      </c>
      <c r="D208" s="330" t="s">
        <v>37</v>
      </c>
      <c r="E208" s="335">
        <v>61512.9</v>
      </c>
      <c r="F208" s="335">
        <v>0</v>
      </c>
      <c r="G208" s="335">
        <v>61512.9</v>
      </c>
      <c r="H208" s="330" t="s">
        <v>37</v>
      </c>
    </row>
    <row r="209" spans="1:8" ht="20.100000000000001" customHeight="1" x14ac:dyDescent="0.25">
      <c r="A209" s="334" t="s">
        <v>663</v>
      </c>
      <c r="B209" s="334" t="s">
        <v>664</v>
      </c>
      <c r="C209" s="335">
        <v>7758.63</v>
      </c>
      <c r="D209" s="330" t="s">
        <v>37</v>
      </c>
      <c r="E209" s="335">
        <v>8189.66</v>
      </c>
      <c r="F209" s="335">
        <v>0</v>
      </c>
      <c r="G209" s="335">
        <v>15948.29</v>
      </c>
      <c r="H209" s="330" t="s">
        <v>37</v>
      </c>
    </row>
    <row r="210" spans="1:8" ht="20.100000000000001" customHeight="1" x14ac:dyDescent="0.25">
      <c r="A210" s="334" t="s">
        <v>665</v>
      </c>
      <c r="B210" s="334" t="s">
        <v>666</v>
      </c>
      <c r="C210" s="335">
        <v>102857.5</v>
      </c>
      <c r="D210" s="330" t="s">
        <v>37</v>
      </c>
      <c r="E210" s="335">
        <v>0</v>
      </c>
      <c r="F210" s="335">
        <v>0</v>
      </c>
      <c r="G210" s="335">
        <v>102857.5</v>
      </c>
      <c r="H210" s="330" t="s">
        <v>37</v>
      </c>
    </row>
    <row r="211" spans="1:8" ht="20.100000000000001" customHeight="1" x14ac:dyDescent="0.25">
      <c r="A211" s="334" t="s">
        <v>667</v>
      </c>
      <c r="B211" s="334" t="s">
        <v>668</v>
      </c>
      <c r="C211" s="335">
        <v>87857.5</v>
      </c>
      <c r="D211" s="330" t="s">
        <v>37</v>
      </c>
      <c r="E211" s="335">
        <v>0</v>
      </c>
      <c r="F211" s="335">
        <v>0</v>
      </c>
      <c r="G211" s="335">
        <v>87857.5</v>
      </c>
      <c r="H211" s="330" t="s">
        <v>37</v>
      </c>
    </row>
    <row r="212" spans="1:8" ht="20.100000000000001" customHeight="1" x14ac:dyDescent="0.25">
      <c r="A212" s="334" t="s">
        <v>669</v>
      </c>
      <c r="B212" s="334" t="s">
        <v>670</v>
      </c>
      <c r="C212" s="335">
        <v>15000</v>
      </c>
      <c r="D212" s="330" t="s">
        <v>37</v>
      </c>
      <c r="E212" s="335">
        <v>0</v>
      </c>
      <c r="F212" s="335">
        <v>0</v>
      </c>
      <c r="G212" s="335">
        <v>15000</v>
      </c>
      <c r="H212" s="330" t="s">
        <v>37</v>
      </c>
    </row>
    <row r="213" spans="1:8" ht="20.100000000000001" customHeight="1" x14ac:dyDescent="0.25">
      <c r="A213" s="334" t="s">
        <v>671</v>
      </c>
      <c r="B213" s="334" t="s">
        <v>672</v>
      </c>
      <c r="C213" s="335">
        <v>3725.94</v>
      </c>
      <c r="D213" s="330" t="s">
        <v>37</v>
      </c>
      <c r="E213" s="335">
        <v>1030</v>
      </c>
      <c r="F213" s="335">
        <v>0</v>
      </c>
      <c r="G213" s="335">
        <v>4755.9399999999996</v>
      </c>
      <c r="H213" s="330" t="s">
        <v>37</v>
      </c>
    </row>
    <row r="214" spans="1:8" ht="20.100000000000001" customHeight="1" x14ac:dyDescent="0.25">
      <c r="A214" s="334" t="s">
        <v>673</v>
      </c>
      <c r="B214" s="334" t="s">
        <v>674</v>
      </c>
      <c r="C214" s="335">
        <v>189815</v>
      </c>
      <c r="D214" s="330" t="s">
        <v>37</v>
      </c>
      <c r="E214" s="335">
        <v>0</v>
      </c>
      <c r="F214" s="335">
        <v>0</v>
      </c>
      <c r="G214" s="335">
        <v>189815</v>
      </c>
      <c r="H214" s="330" t="s">
        <v>37</v>
      </c>
    </row>
    <row r="215" spans="1:8" ht="20.100000000000001" customHeight="1" x14ac:dyDescent="0.25">
      <c r="A215" s="334" t="s">
        <v>675</v>
      </c>
      <c r="B215" s="334" t="s">
        <v>668</v>
      </c>
      <c r="C215" s="335">
        <v>189815</v>
      </c>
      <c r="D215" s="330" t="s">
        <v>37</v>
      </c>
      <c r="E215" s="335">
        <v>0</v>
      </c>
      <c r="F215" s="335">
        <v>0</v>
      </c>
      <c r="G215" s="335">
        <v>189815</v>
      </c>
      <c r="H215" s="330" t="s">
        <v>37</v>
      </c>
    </row>
    <row r="216" spans="1:8" ht="20.100000000000001" customHeight="1" x14ac:dyDescent="0.25">
      <c r="A216" s="334" t="s">
        <v>683</v>
      </c>
      <c r="B216" s="334" t="s">
        <v>684</v>
      </c>
      <c r="C216" s="335">
        <v>424465.78</v>
      </c>
      <c r="D216" s="330" t="s">
        <v>37</v>
      </c>
      <c r="E216" s="335">
        <v>0</v>
      </c>
      <c r="F216" s="335">
        <v>0</v>
      </c>
      <c r="G216" s="335">
        <v>424465.78</v>
      </c>
      <c r="H216" s="330" t="s">
        <v>37</v>
      </c>
    </row>
    <row r="217" spans="1:8" ht="20.100000000000001" customHeight="1" x14ac:dyDescent="0.25">
      <c r="A217" s="334" t="s">
        <v>687</v>
      </c>
      <c r="B217" s="334" t="s">
        <v>688</v>
      </c>
      <c r="C217" s="335">
        <v>14926.72</v>
      </c>
      <c r="D217" s="330" t="s">
        <v>37</v>
      </c>
      <c r="E217" s="335">
        <v>1900</v>
      </c>
      <c r="F217" s="335">
        <v>0</v>
      </c>
      <c r="G217" s="335">
        <v>16826.72</v>
      </c>
      <c r="H217" s="330" t="s">
        <v>37</v>
      </c>
    </row>
    <row r="218" spans="1:8" ht="20.100000000000001" customHeight="1" x14ac:dyDescent="0.25">
      <c r="A218" s="334" t="s">
        <v>689</v>
      </c>
      <c r="B218" s="334" t="s">
        <v>690</v>
      </c>
      <c r="C218" s="335">
        <v>26250</v>
      </c>
      <c r="D218" s="330" t="s">
        <v>37</v>
      </c>
      <c r="E218" s="335">
        <v>0</v>
      </c>
      <c r="F218" s="335">
        <v>0</v>
      </c>
      <c r="G218" s="335">
        <v>26250</v>
      </c>
      <c r="H218" s="330" t="s">
        <v>37</v>
      </c>
    </row>
    <row r="219" spans="1:8" ht="20.100000000000001" customHeight="1" x14ac:dyDescent="0.25">
      <c r="A219" s="334" t="s">
        <v>693</v>
      </c>
      <c r="B219" s="334" t="s">
        <v>694</v>
      </c>
      <c r="C219" s="335">
        <v>43825</v>
      </c>
      <c r="D219" s="330" t="s">
        <v>37</v>
      </c>
      <c r="E219" s="335">
        <v>0</v>
      </c>
      <c r="F219" s="335">
        <v>0</v>
      </c>
      <c r="G219" s="335">
        <v>43825</v>
      </c>
      <c r="H219" s="330" t="s">
        <v>37</v>
      </c>
    </row>
    <row r="220" spans="1:8" ht="20.100000000000001" customHeight="1" x14ac:dyDescent="0.25">
      <c r="A220" s="334" t="s">
        <v>695</v>
      </c>
      <c r="B220" s="334" t="s">
        <v>696</v>
      </c>
      <c r="C220" s="335">
        <v>274000</v>
      </c>
      <c r="D220" s="330" t="s">
        <v>37</v>
      </c>
      <c r="E220" s="335">
        <v>644900.91</v>
      </c>
      <c r="F220" s="335">
        <v>0</v>
      </c>
      <c r="G220" s="335">
        <v>918900.91</v>
      </c>
      <c r="H220" s="330" t="s">
        <v>37</v>
      </c>
    </row>
    <row r="221" spans="1:8" ht="20.100000000000001" customHeight="1" x14ac:dyDescent="0.25">
      <c r="A221" s="334" t="s">
        <v>697</v>
      </c>
      <c r="B221" s="334" t="s">
        <v>698</v>
      </c>
      <c r="C221" s="335">
        <v>5500</v>
      </c>
      <c r="D221" s="330" t="s">
        <v>37</v>
      </c>
      <c r="E221" s="335">
        <v>0</v>
      </c>
      <c r="F221" s="335">
        <v>0</v>
      </c>
      <c r="G221" s="335">
        <v>5500</v>
      </c>
      <c r="H221" s="330" t="s">
        <v>37</v>
      </c>
    </row>
    <row r="222" spans="1:8" ht="20.100000000000001" customHeight="1" x14ac:dyDescent="0.25">
      <c r="A222" s="334" t="s">
        <v>699</v>
      </c>
      <c r="B222" s="334" t="s">
        <v>700</v>
      </c>
      <c r="C222" s="335">
        <v>446880.3</v>
      </c>
      <c r="D222" s="330" t="s">
        <v>37</v>
      </c>
      <c r="E222" s="335">
        <v>231373.44</v>
      </c>
      <c r="F222" s="335">
        <v>0</v>
      </c>
      <c r="G222" s="335">
        <v>678253.74</v>
      </c>
      <c r="H222" s="330" t="s">
        <v>37</v>
      </c>
    </row>
    <row r="223" spans="1:8" ht="20.100000000000001" customHeight="1" x14ac:dyDescent="0.25">
      <c r="A223" s="334" t="s">
        <v>701</v>
      </c>
      <c r="B223" s="334" t="s">
        <v>702</v>
      </c>
      <c r="C223" s="335">
        <v>33900</v>
      </c>
      <c r="D223" s="330" t="s">
        <v>37</v>
      </c>
      <c r="E223" s="335">
        <v>60525</v>
      </c>
      <c r="F223" s="335">
        <v>0</v>
      </c>
      <c r="G223" s="335">
        <v>94425</v>
      </c>
      <c r="H223" s="330" t="s">
        <v>37</v>
      </c>
    </row>
    <row r="224" spans="1:8" ht="20.100000000000001" customHeight="1" x14ac:dyDescent="0.25">
      <c r="A224" s="334" t="s">
        <v>703</v>
      </c>
      <c r="B224" s="334" t="s">
        <v>704</v>
      </c>
      <c r="C224" s="335">
        <v>0</v>
      </c>
      <c r="D224" s="330" t="s">
        <v>37</v>
      </c>
      <c r="E224" s="335">
        <v>129955.73</v>
      </c>
      <c r="F224" s="335">
        <v>0</v>
      </c>
      <c r="G224" s="335">
        <v>129955.73</v>
      </c>
      <c r="H224" s="330" t="s">
        <v>37</v>
      </c>
    </row>
    <row r="225" spans="1:8" ht="20.100000000000001" customHeight="1" x14ac:dyDescent="0.25">
      <c r="A225" s="334" t="s">
        <v>707</v>
      </c>
      <c r="B225" s="334" t="s">
        <v>708</v>
      </c>
      <c r="C225" s="335">
        <v>121191.95</v>
      </c>
      <c r="D225" s="330" t="s">
        <v>37</v>
      </c>
      <c r="E225" s="335">
        <v>0</v>
      </c>
      <c r="F225" s="335">
        <v>0</v>
      </c>
      <c r="G225" s="335">
        <v>121191.95</v>
      </c>
      <c r="H225" s="330" t="s">
        <v>37</v>
      </c>
    </row>
    <row r="226" spans="1:8" ht="20.100000000000001" customHeight="1" x14ac:dyDescent="0.25">
      <c r="A226" s="334" t="s">
        <v>709</v>
      </c>
      <c r="B226" s="334" t="s">
        <v>710</v>
      </c>
      <c r="C226" s="335">
        <v>19770</v>
      </c>
      <c r="D226" s="330" t="s">
        <v>37</v>
      </c>
      <c r="E226" s="335">
        <v>0</v>
      </c>
      <c r="F226" s="335">
        <v>0</v>
      </c>
      <c r="G226" s="335">
        <v>19770</v>
      </c>
      <c r="H226" s="330" t="s">
        <v>37</v>
      </c>
    </row>
    <row r="227" spans="1:8" ht="20.100000000000001" customHeight="1" x14ac:dyDescent="0.25">
      <c r="A227" s="330" t="s">
        <v>37</v>
      </c>
    </row>
    <row r="228" spans="1:8" ht="20.100000000000001" customHeight="1" x14ac:dyDescent="0.25">
      <c r="A228" s="328" t="s">
        <v>711</v>
      </c>
      <c r="B228" s="328" t="s">
        <v>712</v>
      </c>
      <c r="C228" s="332">
        <v>1020831.96</v>
      </c>
      <c r="D228" s="333" t="s">
        <v>37</v>
      </c>
      <c r="E228" s="332">
        <v>205739.26</v>
      </c>
      <c r="F228" s="332">
        <v>0</v>
      </c>
      <c r="G228" s="332">
        <v>1226571.22</v>
      </c>
      <c r="H228" s="333" t="s">
        <v>37</v>
      </c>
    </row>
    <row r="229" spans="1:8" ht="20.100000000000001" customHeight="1" x14ac:dyDescent="0.25">
      <c r="A229" s="334" t="s">
        <v>717</v>
      </c>
      <c r="B229" s="334" t="s">
        <v>718</v>
      </c>
      <c r="C229" s="335">
        <v>8263.15</v>
      </c>
      <c r="D229" s="330" t="s">
        <v>37</v>
      </c>
      <c r="E229" s="335">
        <v>4775.79</v>
      </c>
      <c r="F229" s="335">
        <v>0</v>
      </c>
      <c r="G229" s="335">
        <v>13038.94</v>
      </c>
      <c r="H229" s="330" t="s">
        <v>37</v>
      </c>
    </row>
    <row r="230" spans="1:8" ht="20.100000000000001" customHeight="1" x14ac:dyDescent="0.25">
      <c r="A230" s="334" t="s">
        <v>719</v>
      </c>
      <c r="B230" s="334" t="s">
        <v>720</v>
      </c>
      <c r="C230" s="335">
        <v>2704.07</v>
      </c>
      <c r="D230" s="330" t="s">
        <v>37</v>
      </c>
      <c r="E230" s="335">
        <v>0</v>
      </c>
      <c r="F230" s="335">
        <v>0</v>
      </c>
      <c r="G230" s="335">
        <v>2704.07</v>
      </c>
      <c r="H230" s="330" t="s">
        <v>37</v>
      </c>
    </row>
    <row r="231" spans="1:8" ht="20.100000000000001" customHeight="1" x14ac:dyDescent="0.25">
      <c r="A231" s="334" t="s">
        <v>721</v>
      </c>
      <c r="B231" s="334" t="s">
        <v>722</v>
      </c>
      <c r="C231" s="335">
        <v>2883.07</v>
      </c>
      <c r="D231" s="330" t="s">
        <v>37</v>
      </c>
      <c r="E231" s="335">
        <v>0</v>
      </c>
      <c r="F231" s="335">
        <v>0</v>
      </c>
      <c r="G231" s="335">
        <v>2883.07</v>
      </c>
      <c r="H231" s="330" t="s">
        <v>37</v>
      </c>
    </row>
    <row r="232" spans="1:8" ht="20.100000000000001" customHeight="1" x14ac:dyDescent="0.25">
      <c r="A232" s="334" t="s">
        <v>723</v>
      </c>
      <c r="B232" s="334" t="s">
        <v>724</v>
      </c>
      <c r="C232" s="335">
        <v>1081.6199999999999</v>
      </c>
      <c r="D232" s="330" t="s">
        <v>37</v>
      </c>
      <c r="E232" s="335">
        <v>0</v>
      </c>
      <c r="F232" s="335">
        <v>0</v>
      </c>
      <c r="G232" s="335">
        <v>1081.6199999999999</v>
      </c>
      <c r="H232" s="330" t="s">
        <v>37</v>
      </c>
    </row>
    <row r="233" spans="1:8" ht="20.100000000000001" customHeight="1" x14ac:dyDescent="0.25">
      <c r="A233" s="334" t="s">
        <v>725</v>
      </c>
      <c r="B233" s="334" t="s">
        <v>726</v>
      </c>
      <c r="C233" s="335">
        <v>1861</v>
      </c>
      <c r="D233" s="330" t="s">
        <v>37</v>
      </c>
      <c r="E233" s="335">
        <v>759</v>
      </c>
      <c r="F233" s="335">
        <v>0</v>
      </c>
      <c r="G233" s="335">
        <v>2620</v>
      </c>
      <c r="H233" s="330" t="s">
        <v>37</v>
      </c>
    </row>
    <row r="234" spans="1:8" ht="20.100000000000001" customHeight="1" x14ac:dyDescent="0.25">
      <c r="A234" s="334" t="s">
        <v>727</v>
      </c>
      <c r="B234" s="334" t="s">
        <v>728</v>
      </c>
      <c r="C234" s="335">
        <v>37546.81</v>
      </c>
      <c r="D234" s="330" t="s">
        <v>37</v>
      </c>
      <c r="E234" s="335">
        <v>20250.32</v>
      </c>
      <c r="F234" s="335">
        <v>0</v>
      </c>
      <c r="G234" s="335">
        <v>57797.13</v>
      </c>
      <c r="H234" s="330" t="s">
        <v>37</v>
      </c>
    </row>
    <row r="235" spans="1:8" ht="20.100000000000001" customHeight="1" x14ac:dyDescent="0.25">
      <c r="A235" s="334" t="s">
        <v>730</v>
      </c>
      <c r="B235" s="334" t="s">
        <v>731</v>
      </c>
      <c r="C235" s="335">
        <v>867510.97</v>
      </c>
      <c r="D235" s="330" t="s">
        <v>37</v>
      </c>
      <c r="E235" s="335">
        <v>166485.17000000001</v>
      </c>
      <c r="F235" s="335">
        <v>0</v>
      </c>
      <c r="G235" s="335">
        <v>1033996.14</v>
      </c>
      <c r="H235" s="330" t="s">
        <v>37</v>
      </c>
    </row>
    <row r="236" spans="1:8" ht="20.100000000000001" customHeight="1" x14ac:dyDescent="0.25">
      <c r="A236" s="334" t="s">
        <v>734</v>
      </c>
      <c r="B236" s="334" t="s">
        <v>735</v>
      </c>
      <c r="C236" s="335">
        <v>15188.88</v>
      </c>
      <c r="D236" s="330" t="s">
        <v>37</v>
      </c>
      <c r="E236" s="335">
        <v>0</v>
      </c>
      <c r="F236" s="335">
        <v>0</v>
      </c>
      <c r="G236" s="335">
        <v>15188.88</v>
      </c>
      <c r="H236" s="330" t="s">
        <v>37</v>
      </c>
    </row>
    <row r="237" spans="1:8" ht="20.100000000000001" customHeight="1" x14ac:dyDescent="0.25">
      <c r="A237" s="334" t="s">
        <v>736</v>
      </c>
      <c r="B237" s="334" t="s">
        <v>737</v>
      </c>
      <c r="C237" s="335">
        <v>3797.22</v>
      </c>
      <c r="D237" s="330" t="s">
        <v>37</v>
      </c>
      <c r="E237" s="335">
        <v>0</v>
      </c>
      <c r="F237" s="335">
        <v>0</v>
      </c>
      <c r="G237" s="335">
        <v>3797.22</v>
      </c>
      <c r="H237" s="330" t="s">
        <v>37</v>
      </c>
    </row>
    <row r="238" spans="1:8" ht="20.100000000000001" customHeight="1" x14ac:dyDescent="0.25">
      <c r="A238" s="334" t="s">
        <v>745</v>
      </c>
      <c r="B238" s="334" t="s">
        <v>746</v>
      </c>
      <c r="C238" s="335">
        <v>5484.29</v>
      </c>
      <c r="D238" s="330" t="s">
        <v>37</v>
      </c>
      <c r="E238" s="335">
        <v>3375.04</v>
      </c>
      <c r="F238" s="335">
        <v>0</v>
      </c>
      <c r="G238" s="335">
        <v>8859.33</v>
      </c>
      <c r="H238" s="330" t="s">
        <v>37</v>
      </c>
    </row>
    <row r="239" spans="1:8" ht="20.100000000000001" customHeight="1" x14ac:dyDescent="0.25">
      <c r="A239" s="334" t="s">
        <v>747</v>
      </c>
      <c r="B239" s="334" t="s">
        <v>748</v>
      </c>
      <c r="C239" s="335">
        <v>181</v>
      </c>
      <c r="D239" s="330" t="s">
        <v>37</v>
      </c>
      <c r="E239" s="335">
        <v>343</v>
      </c>
      <c r="F239" s="335">
        <v>0</v>
      </c>
      <c r="G239" s="335">
        <v>524</v>
      </c>
      <c r="H239" s="330" t="s">
        <v>37</v>
      </c>
    </row>
    <row r="240" spans="1:8" ht="20.100000000000001" customHeight="1" x14ac:dyDescent="0.25">
      <c r="A240" s="334" t="s">
        <v>749</v>
      </c>
      <c r="B240" s="334" t="s">
        <v>750</v>
      </c>
      <c r="C240" s="335">
        <v>74329.88</v>
      </c>
      <c r="D240" s="330" t="s">
        <v>37</v>
      </c>
      <c r="E240" s="335">
        <v>8063.28</v>
      </c>
      <c r="F240" s="335">
        <v>0</v>
      </c>
      <c r="G240" s="335">
        <v>82393.16</v>
      </c>
      <c r="H240" s="330" t="s">
        <v>37</v>
      </c>
    </row>
    <row r="241" spans="1:8" ht="20.100000000000001" customHeight="1" x14ac:dyDescent="0.25">
      <c r="A241" s="334" t="s">
        <v>751</v>
      </c>
      <c r="B241" s="334" t="s">
        <v>752</v>
      </c>
      <c r="C241" s="335">
        <v>0</v>
      </c>
      <c r="D241" s="330" t="s">
        <v>37</v>
      </c>
      <c r="E241" s="335">
        <v>843.83</v>
      </c>
      <c r="F241" s="335">
        <v>0</v>
      </c>
      <c r="G241" s="335">
        <v>843.83</v>
      </c>
      <c r="H241" s="330" t="s">
        <v>37</v>
      </c>
    </row>
    <row r="242" spans="1:8" ht="20.100000000000001" customHeight="1" x14ac:dyDescent="0.25">
      <c r="A242" s="334" t="s">
        <v>753</v>
      </c>
      <c r="B242" s="334" t="s">
        <v>754</v>
      </c>
      <c r="C242" s="335">
        <v>0</v>
      </c>
      <c r="D242" s="330" t="s">
        <v>37</v>
      </c>
      <c r="E242" s="335">
        <v>843.83</v>
      </c>
      <c r="F242" s="335">
        <v>0</v>
      </c>
      <c r="G242" s="335">
        <v>843.83</v>
      </c>
      <c r="H242" s="330" t="s">
        <v>37</v>
      </c>
    </row>
    <row r="243" spans="1:8" ht="20.100000000000001" customHeight="1" x14ac:dyDescent="0.25">
      <c r="A243" s="330" t="s">
        <v>37</v>
      </c>
    </row>
    <row r="244" spans="1:8" ht="20.100000000000001" customHeight="1" x14ac:dyDescent="0.25">
      <c r="A244" s="328" t="s">
        <v>755</v>
      </c>
      <c r="B244" s="328" t="s">
        <v>756</v>
      </c>
      <c r="C244" s="332">
        <v>45012.91</v>
      </c>
      <c r="D244" s="333" t="s">
        <v>37</v>
      </c>
      <c r="E244" s="332">
        <v>88407.41</v>
      </c>
      <c r="F244" s="332">
        <v>0</v>
      </c>
      <c r="G244" s="332">
        <v>133420.32</v>
      </c>
      <c r="H244" s="333" t="s">
        <v>37</v>
      </c>
    </row>
    <row r="245" spans="1:8" ht="20.100000000000001" customHeight="1" x14ac:dyDescent="0.25">
      <c r="A245" s="334" t="s">
        <v>757</v>
      </c>
      <c r="B245" s="334" t="s">
        <v>758</v>
      </c>
      <c r="C245" s="335">
        <v>3041.03</v>
      </c>
      <c r="D245" s="330" t="s">
        <v>37</v>
      </c>
      <c r="E245" s="335">
        <v>922.34</v>
      </c>
      <c r="F245" s="335">
        <v>0</v>
      </c>
      <c r="G245" s="335">
        <v>3963.37</v>
      </c>
      <c r="H245" s="330" t="s">
        <v>37</v>
      </c>
    </row>
    <row r="246" spans="1:8" ht="20.100000000000001" customHeight="1" x14ac:dyDescent="0.25">
      <c r="A246" s="334" t="s">
        <v>759</v>
      </c>
      <c r="B246" s="334" t="s">
        <v>760</v>
      </c>
      <c r="C246" s="335">
        <v>509.74</v>
      </c>
      <c r="D246" s="330" t="s">
        <v>37</v>
      </c>
      <c r="E246" s="335">
        <v>0</v>
      </c>
      <c r="F246" s="335">
        <v>0</v>
      </c>
      <c r="G246" s="335">
        <v>509.74</v>
      </c>
      <c r="H246" s="330" t="s">
        <v>37</v>
      </c>
    </row>
    <row r="247" spans="1:8" ht="20.100000000000001" customHeight="1" x14ac:dyDescent="0.25">
      <c r="A247" s="334" t="s">
        <v>761</v>
      </c>
      <c r="B247" s="334" t="s">
        <v>762</v>
      </c>
      <c r="C247" s="335">
        <v>41462.14</v>
      </c>
      <c r="D247" s="330" t="s">
        <v>37</v>
      </c>
      <c r="E247" s="335">
        <v>87485.07</v>
      </c>
      <c r="F247" s="335">
        <v>0</v>
      </c>
      <c r="G247" s="335">
        <v>128947.21</v>
      </c>
      <c r="H247" s="330" t="s">
        <v>37</v>
      </c>
    </row>
    <row r="248" spans="1:8" ht="20.100000000000001" customHeight="1" x14ac:dyDescent="0.25">
      <c r="A248" s="330" t="s">
        <v>37</v>
      </c>
    </row>
    <row r="249" spans="1:8" ht="20.100000000000001" customHeight="1" x14ac:dyDescent="0.25">
      <c r="A249" s="330"/>
      <c r="B249" s="334" t="s">
        <v>81</v>
      </c>
      <c r="C249" s="335">
        <v>0</v>
      </c>
      <c r="D249" s="330"/>
      <c r="E249" s="335">
        <v>0</v>
      </c>
      <c r="F249" s="335">
        <v>0</v>
      </c>
      <c r="G249" s="335">
        <v>0</v>
      </c>
      <c r="H249" s="330"/>
    </row>
    <row r="250" spans="1:8" ht="20.100000000000001" customHeight="1" x14ac:dyDescent="0.25">
      <c r="A250" s="330"/>
      <c r="B250" s="330" t="s">
        <v>37</v>
      </c>
      <c r="C250" s="330"/>
      <c r="D250" s="335">
        <v>0</v>
      </c>
      <c r="E250" s="330"/>
      <c r="F250" s="330"/>
      <c r="G250" s="330"/>
      <c r="H250" s="335">
        <v>0</v>
      </c>
    </row>
    <row r="251" spans="1:8" ht="20.100000000000001" customHeight="1" x14ac:dyDescent="0.25">
      <c r="A251" s="330" t="s">
        <v>37</v>
      </c>
    </row>
    <row r="252" spans="1:8" ht="12" customHeight="1" x14ac:dyDescent="0.25"/>
    <row r="253" spans="1:8" ht="20.100000000000001" customHeight="1" x14ac:dyDescent="0.25">
      <c r="A253" s="330"/>
      <c r="B253" s="334" t="s">
        <v>82</v>
      </c>
      <c r="C253" s="335">
        <v>8965609.4399999995</v>
      </c>
      <c r="D253" s="330"/>
      <c r="E253" s="335">
        <v>11189886.130000001</v>
      </c>
      <c r="F253" s="335">
        <v>11189886.130000001</v>
      </c>
      <c r="G253" s="335">
        <v>10560110.93</v>
      </c>
      <c r="H253" s="330"/>
    </row>
    <row r="254" spans="1:8" ht="20.100000000000001" customHeight="1" x14ac:dyDescent="0.25">
      <c r="A254" s="330"/>
      <c r="B254" s="330"/>
      <c r="C254" s="330"/>
      <c r="D254" s="335">
        <v>8965609.4399999995</v>
      </c>
      <c r="E254" s="330"/>
      <c r="F254" s="330"/>
      <c r="G254" s="330"/>
      <c r="H254" s="335">
        <v>10560110.93</v>
      </c>
    </row>
    <row r="255" spans="1:8" ht="12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H238"/>
  <sheetViews>
    <sheetView topLeftCell="A167" workbookViewId="0"/>
  </sheetViews>
  <sheetFormatPr baseColWidth="10" defaultColWidth="9.140625" defaultRowHeight="15" x14ac:dyDescent="0.25"/>
  <cols>
    <col min="1" max="1" width="13.7109375" style="325" customWidth="1"/>
    <col min="2" max="2" width="26.710937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919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115623.23</v>
      </c>
      <c r="D9" s="333" t="s">
        <v>37</v>
      </c>
      <c r="E9" s="332">
        <v>1385715.15</v>
      </c>
      <c r="F9" s="332">
        <v>1139023.32</v>
      </c>
      <c r="G9" s="332">
        <v>362315.06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37281.47</v>
      </c>
      <c r="D10" s="330" t="s">
        <v>37</v>
      </c>
      <c r="E10" s="335">
        <v>290322.45</v>
      </c>
      <c r="F10" s="335">
        <v>268050.93</v>
      </c>
      <c r="G10" s="335">
        <v>59552.99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78341.759999999995</v>
      </c>
      <c r="D11" s="330" t="s">
        <v>37</v>
      </c>
      <c r="E11" s="335">
        <v>1095392.7</v>
      </c>
      <c r="F11" s="335">
        <v>870972.39</v>
      </c>
      <c r="G11" s="335">
        <v>302762.07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1330450.58</v>
      </c>
      <c r="D13" s="333" t="s">
        <v>37</v>
      </c>
      <c r="E13" s="332">
        <v>761090.66</v>
      </c>
      <c r="F13" s="332">
        <v>751232.58</v>
      </c>
      <c r="G13" s="332">
        <v>1340308.6599999999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48469.279999999999</v>
      </c>
      <c r="D14" s="330" t="s">
        <v>37</v>
      </c>
      <c r="E14" s="335">
        <v>0</v>
      </c>
      <c r="F14" s="335">
        <v>43000</v>
      </c>
      <c r="G14" s="335">
        <v>5469.28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759901.37</v>
      </c>
      <c r="D15" s="330" t="s">
        <v>37</v>
      </c>
      <c r="E15" s="335">
        <v>16823.61</v>
      </c>
      <c r="F15" s="335">
        <v>689083.6</v>
      </c>
      <c r="G15" s="335">
        <v>87641.38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31303.98</v>
      </c>
      <c r="D16" s="330" t="s">
        <v>37</v>
      </c>
      <c r="E16" s="335">
        <v>43000</v>
      </c>
      <c r="F16" s="335">
        <v>1044.1099999999999</v>
      </c>
      <c r="G16" s="335">
        <v>73259.87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490775.95</v>
      </c>
      <c r="D17" s="330" t="s">
        <v>37</v>
      </c>
      <c r="E17" s="335">
        <v>701267.05</v>
      </c>
      <c r="F17" s="335">
        <v>18104.87</v>
      </c>
      <c r="G17" s="335">
        <v>1173938.1299999999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965203.12</v>
      </c>
      <c r="D23" s="333" t="s">
        <v>37</v>
      </c>
      <c r="E23" s="332">
        <v>949271.88</v>
      </c>
      <c r="F23" s="332">
        <v>1235890.8500000001</v>
      </c>
      <c r="G23" s="332">
        <v>678584.15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159500</v>
      </c>
      <c r="D24" s="330" t="s">
        <v>37</v>
      </c>
      <c r="E24" s="335">
        <v>466884.15</v>
      </c>
      <c r="F24" s="335">
        <v>0</v>
      </c>
      <c r="G24" s="335">
        <v>626384.15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159500</v>
      </c>
      <c r="D25" s="330" t="s">
        <v>37</v>
      </c>
      <c r="E25" s="335">
        <v>466884.15</v>
      </c>
      <c r="F25" s="335">
        <v>0</v>
      </c>
      <c r="G25" s="335">
        <v>626384.15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52200</v>
      </c>
      <c r="D26" s="330" t="s">
        <v>37</v>
      </c>
      <c r="E26" s="335">
        <v>0</v>
      </c>
      <c r="F26" s="335">
        <v>0</v>
      </c>
      <c r="G26" s="335">
        <v>52200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52200</v>
      </c>
      <c r="D27" s="330" t="s">
        <v>37</v>
      </c>
      <c r="E27" s="335">
        <v>0</v>
      </c>
      <c r="F27" s="335">
        <v>0</v>
      </c>
      <c r="G27" s="335">
        <v>52200</v>
      </c>
      <c r="H27" s="330" t="s">
        <v>37</v>
      </c>
    </row>
    <row r="28" spans="1:8" ht="20.100000000000001" customHeight="1" x14ac:dyDescent="0.25">
      <c r="A28" s="334" t="s">
        <v>381</v>
      </c>
      <c r="B28" s="334" t="s">
        <v>382</v>
      </c>
      <c r="C28" s="335">
        <v>753503.12</v>
      </c>
      <c r="D28" s="330" t="s">
        <v>37</v>
      </c>
      <c r="E28" s="335">
        <v>482387.73</v>
      </c>
      <c r="F28" s="335">
        <v>1235890.8500000001</v>
      </c>
      <c r="G28" s="335">
        <v>0</v>
      </c>
      <c r="H28" s="330" t="s">
        <v>37</v>
      </c>
    </row>
    <row r="29" spans="1:8" ht="20.100000000000001" customHeight="1" x14ac:dyDescent="0.25">
      <c r="A29" s="334" t="s">
        <v>904</v>
      </c>
      <c r="B29" s="334" t="s">
        <v>905</v>
      </c>
      <c r="C29" s="335">
        <v>162874.10999999999</v>
      </c>
      <c r="D29" s="330" t="s">
        <v>37</v>
      </c>
      <c r="E29" s="335">
        <v>0</v>
      </c>
      <c r="F29" s="335">
        <v>162874.10999999999</v>
      </c>
      <c r="G29" s="335">
        <v>0</v>
      </c>
      <c r="H29" s="330" t="s">
        <v>37</v>
      </c>
    </row>
    <row r="30" spans="1:8" ht="20.100000000000001" customHeight="1" x14ac:dyDescent="0.25">
      <c r="A30" s="334" t="s">
        <v>383</v>
      </c>
      <c r="B30" s="334" t="s">
        <v>384</v>
      </c>
      <c r="C30" s="335">
        <v>590629.01</v>
      </c>
      <c r="D30" s="330" t="s">
        <v>37</v>
      </c>
      <c r="E30" s="335">
        <v>0</v>
      </c>
      <c r="F30" s="335">
        <v>590629.01</v>
      </c>
      <c r="G30" s="335">
        <v>0</v>
      </c>
      <c r="H30" s="330" t="s">
        <v>37</v>
      </c>
    </row>
    <row r="31" spans="1:8" ht="20.100000000000001" customHeight="1" x14ac:dyDescent="0.25">
      <c r="A31" s="334" t="s">
        <v>920</v>
      </c>
      <c r="B31" s="334" t="s">
        <v>921</v>
      </c>
      <c r="C31" s="335">
        <v>0</v>
      </c>
      <c r="D31" s="330" t="s">
        <v>37</v>
      </c>
      <c r="E31" s="335">
        <v>482387.73</v>
      </c>
      <c r="F31" s="335">
        <v>482387.73</v>
      </c>
      <c r="G31" s="335">
        <v>0</v>
      </c>
      <c r="H31" s="330" t="s">
        <v>37</v>
      </c>
    </row>
    <row r="32" spans="1:8" ht="20.100000000000001" customHeight="1" x14ac:dyDescent="0.25">
      <c r="A32" s="330" t="s">
        <v>37</v>
      </c>
    </row>
    <row r="33" spans="1:8" ht="20.100000000000001" customHeight="1" x14ac:dyDescent="0.25">
      <c r="A33" s="328" t="s">
        <v>385</v>
      </c>
      <c r="B33" s="328" t="s">
        <v>386</v>
      </c>
      <c r="C33" s="332">
        <v>63722</v>
      </c>
      <c r="D33" s="333" t="s">
        <v>37</v>
      </c>
      <c r="E33" s="332">
        <v>16947.32</v>
      </c>
      <c r="F33" s="332">
        <v>1685.12</v>
      </c>
      <c r="G33" s="332">
        <v>78984.2</v>
      </c>
      <c r="H33" s="333" t="s">
        <v>37</v>
      </c>
    </row>
    <row r="34" spans="1:8" ht="20.100000000000001" customHeight="1" x14ac:dyDescent="0.25">
      <c r="A34" s="334" t="s">
        <v>387</v>
      </c>
      <c r="B34" s="334" t="s">
        <v>378</v>
      </c>
      <c r="C34" s="335">
        <v>63722</v>
      </c>
      <c r="D34" s="330" t="s">
        <v>37</v>
      </c>
      <c r="E34" s="335">
        <v>5595.54</v>
      </c>
      <c r="F34" s="335">
        <v>0</v>
      </c>
      <c r="G34" s="335">
        <v>69317.539999999994</v>
      </c>
      <c r="H34" s="330" t="s">
        <v>37</v>
      </c>
    </row>
    <row r="35" spans="1:8" ht="20.100000000000001" customHeight="1" x14ac:dyDescent="0.25">
      <c r="A35" s="334" t="s">
        <v>803</v>
      </c>
      <c r="B35" s="334" t="s">
        <v>380</v>
      </c>
      <c r="C35" s="335">
        <v>5722</v>
      </c>
      <c r="D35" s="330" t="s">
        <v>37</v>
      </c>
      <c r="E35" s="337">
        <v>-5722</v>
      </c>
      <c r="F35" s="335">
        <v>0</v>
      </c>
      <c r="G35" s="335">
        <v>0</v>
      </c>
      <c r="H35" s="330" t="s">
        <v>37</v>
      </c>
    </row>
    <row r="36" spans="1:8" ht="20.100000000000001" customHeight="1" x14ac:dyDescent="0.25">
      <c r="A36" s="334" t="s">
        <v>388</v>
      </c>
      <c r="B36" s="334" t="s">
        <v>389</v>
      </c>
      <c r="C36" s="335">
        <v>58000</v>
      </c>
      <c r="D36" s="330" t="s">
        <v>37</v>
      </c>
      <c r="E36" s="335">
        <v>11317.54</v>
      </c>
      <c r="F36" s="335">
        <v>0</v>
      </c>
      <c r="G36" s="335">
        <v>69317.539999999994</v>
      </c>
      <c r="H36" s="330" t="s">
        <v>37</v>
      </c>
    </row>
    <row r="37" spans="1:8" ht="20.100000000000001" customHeight="1" x14ac:dyDescent="0.25">
      <c r="A37" s="334" t="s">
        <v>810</v>
      </c>
      <c r="B37" s="334" t="s">
        <v>382</v>
      </c>
      <c r="C37" s="335">
        <v>0</v>
      </c>
      <c r="D37" s="330" t="s">
        <v>37</v>
      </c>
      <c r="E37" s="335">
        <v>11351.78</v>
      </c>
      <c r="F37" s="335">
        <v>1685.12</v>
      </c>
      <c r="G37" s="335">
        <v>9666.66</v>
      </c>
      <c r="H37" s="330" t="s">
        <v>37</v>
      </c>
    </row>
    <row r="38" spans="1:8" ht="20.100000000000001" customHeight="1" x14ac:dyDescent="0.25">
      <c r="A38" s="334" t="s">
        <v>811</v>
      </c>
      <c r="B38" s="334" t="s">
        <v>812</v>
      </c>
      <c r="C38" s="335">
        <v>0</v>
      </c>
      <c r="D38" s="330" t="s">
        <v>37</v>
      </c>
      <c r="E38" s="335">
        <v>1685.12</v>
      </c>
      <c r="F38" s="335">
        <v>1685.12</v>
      </c>
      <c r="G38" s="335">
        <v>0</v>
      </c>
      <c r="H38" s="330" t="s">
        <v>37</v>
      </c>
    </row>
    <row r="39" spans="1:8" ht="20.100000000000001" customHeight="1" x14ac:dyDescent="0.25">
      <c r="A39" s="334" t="s">
        <v>813</v>
      </c>
      <c r="B39" s="334" t="s">
        <v>814</v>
      </c>
      <c r="C39" s="335">
        <v>0</v>
      </c>
      <c r="D39" s="330" t="s">
        <v>37</v>
      </c>
      <c r="E39" s="335">
        <v>9666.66</v>
      </c>
      <c r="F39" s="335">
        <v>0</v>
      </c>
      <c r="G39" s="335">
        <v>9666.66</v>
      </c>
      <c r="H39" s="330" t="s">
        <v>37</v>
      </c>
    </row>
    <row r="40" spans="1:8" ht="20.100000000000001" customHeight="1" x14ac:dyDescent="0.25">
      <c r="A40" s="330" t="s">
        <v>37</v>
      </c>
    </row>
    <row r="41" spans="1:8" ht="20.100000000000001" customHeight="1" x14ac:dyDescent="0.25">
      <c r="A41" s="328" t="s">
        <v>390</v>
      </c>
      <c r="B41" s="328" t="s">
        <v>391</v>
      </c>
      <c r="C41" s="332">
        <v>1007131.29</v>
      </c>
      <c r="D41" s="333" t="s">
        <v>37</v>
      </c>
      <c r="E41" s="332">
        <v>285758.68</v>
      </c>
      <c r="F41" s="332">
        <v>27223.45</v>
      </c>
      <c r="G41" s="332">
        <v>1265666.52</v>
      </c>
      <c r="H41" s="333" t="s">
        <v>37</v>
      </c>
    </row>
    <row r="42" spans="1:8" ht="20.100000000000001" customHeight="1" x14ac:dyDescent="0.25">
      <c r="A42" s="334" t="s">
        <v>392</v>
      </c>
      <c r="B42" s="334" t="s">
        <v>378</v>
      </c>
      <c r="C42" s="335">
        <v>1007131.29</v>
      </c>
      <c r="D42" s="330" t="s">
        <v>37</v>
      </c>
      <c r="E42" s="335">
        <v>103633.77</v>
      </c>
      <c r="F42" s="335">
        <v>0</v>
      </c>
      <c r="G42" s="335">
        <v>1110765.06</v>
      </c>
      <c r="H42" s="330" t="s">
        <v>37</v>
      </c>
    </row>
    <row r="43" spans="1:8" ht="20.100000000000001" customHeight="1" x14ac:dyDescent="0.25">
      <c r="A43" s="334" t="s">
        <v>815</v>
      </c>
      <c r="B43" s="334" t="s">
        <v>380</v>
      </c>
      <c r="C43" s="335">
        <v>97807.29</v>
      </c>
      <c r="D43" s="330" t="s">
        <v>37</v>
      </c>
      <c r="E43" s="337">
        <v>-97807.29</v>
      </c>
      <c r="F43" s="335">
        <v>0</v>
      </c>
      <c r="G43" s="335">
        <v>0</v>
      </c>
      <c r="H43" s="330" t="s">
        <v>37</v>
      </c>
    </row>
    <row r="44" spans="1:8" ht="20.100000000000001" customHeight="1" x14ac:dyDescent="0.25">
      <c r="A44" s="334" t="s">
        <v>393</v>
      </c>
      <c r="B44" s="334" t="s">
        <v>389</v>
      </c>
      <c r="C44" s="335">
        <v>909324</v>
      </c>
      <c r="D44" s="330" t="s">
        <v>37</v>
      </c>
      <c r="E44" s="335">
        <v>201441.06</v>
      </c>
      <c r="F44" s="335">
        <v>0</v>
      </c>
      <c r="G44" s="335">
        <v>1110765.06</v>
      </c>
      <c r="H44" s="330" t="s">
        <v>37</v>
      </c>
    </row>
    <row r="45" spans="1:8" ht="20.100000000000001" customHeight="1" x14ac:dyDescent="0.25">
      <c r="A45" s="334" t="s">
        <v>820</v>
      </c>
      <c r="B45" s="334" t="s">
        <v>382</v>
      </c>
      <c r="C45" s="335">
        <v>0</v>
      </c>
      <c r="D45" s="330" t="s">
        <v>37</v>
      </c>
      <c r="E45" s="335">
        <v>182124.91</v>
      </c>
      <c r="F45" s="335">
        <v>27223.45</v>
      </c>
      <c r="G45" s="335">
        <v>154901.46</v>
      </c>
      <c r="H45" s="330" t="s">
        <v>37</v>
      </c>
    </row>
    <row r="46" spans="1:8" ht="20.100000000000001" customHeight="1" x14ac:dyDescent="0.25">
      <c r="A46" s="334" t="s">
        <v>821</v>
      </c>
      <c r="B46" s="334" t="s">
        <v>822</v>
      </c>
      <c r="C46" s="335">
        <v>0</v>
      </c>
      <c r="D46" s="330" t="s">
        <v>37</v>
      </c>
      <c r="E46" s="335">
        <v>27223.45</v>
      </c>
      <c r="F46" s="335">
        <v>27223.45</v>
      </c>
      <c r="G46" s="335">
        <v>0</v>
      </c>
      <c r="H46" s="330" t="s">
        <v>37</v>
      </c>
    </row>
    <row r="47" spans="1:8" ht="20.100000000000001" customHeight="1" x14ac:dyDescent="0.25">
      <c r="A47" s="334" t="s">
        <v>823</v>
      </c>
      <c r="B47" s="334" t="s">
        <v>814</v>
      </c>
      <c r="C47" s="335">
        <v>0</v>
      </c>
      <c r="D47" s="330" t="s">
        <v>37</v>
      </c>
      <c r="E47" s="335">
        <v>154901.46</v>
      </c>
      <c r="F47" s="335">
        <v>0</v>
      </c>
      <c r="G47" s="335">
        <v>154901.46</v>
      </c>
      <c r="H47" s="330" t="s">
        <v>37</v>
      </c>
    </row>
    <row r="48" spans="1:8" ht="20.100000000000001" customHeight="1" x14ac:dyDescent="0.25">
      <c r="A48" s="330" t="s">
        <v>37</v>
      </c>
    </row>
    <row r="49" spans="1:8" ht="20.100000000000001" customHeight="1" x14ac:dyDescent="0.25">
      <c r="A49" s="328" t="s">
        <v>394</v>
      </c>
      <c r="B49" s="328" t="s">
        <v>395</v>
      </c>
      <c r="C49" s="332">
        <v>567652</v>
      </c>
      <c r="D49" s="333" t="s">
        <v>37</v>
      </c>
      <c r="E49" s="332">
        <v>83942.38</v>
      </c>
      <c r="F49" s="332">
        <v>153419.38</v>
      </c>
      <c r="G49" s="332">
        <v>498175</v>
      </c>
      <c r="H49" s="333" t="s">
        <v>37</v>
      </c>
    </row>
    <row r="50" spans="1:8" ht="20.100000000000001" customHeight="1" x14ac:dyDescent="0.25">
      <c r="A50" s="334" t="s">
        <v>396</v>
      </c>
      <c r="B50" s="334" t="s">
        <v>397</v>
      </c>
      <c r="C50" s="335">
        <v>0</v>
      </c>
      <c r="D50" s="330" t="s">
        <v>37</v>
      </c>
      <c r="E50" s="335">
        <v>83001.399999999994</v>
      </c>
      <c r="F50" s="335">
        <v>83001.399999999994</v>
      </c>
      <c r="G50" s="335">
        <v>0</v>
      </c>
      <c r="H50" s="330" t="s">
        <v>37</v>
      </c>
    </row>
    <row r="51" spans="1:8" ht="20.100000000000001" customHeight="1" x14ac:dyDescent="0.25">
      <c r="A51" s="334" t="s">
        <v>398</v>
      </c>
      <c r="B51" s="334" t="s">
        <v>399</v>
      </c>
      <c r="C51" s="335">
        <v>567652</v>
      </c>
      <c r="D51" s="330" t="s">
        <v>37</v>
      </c>
      <c r="E51" s="335">
        <v>0</v>
      </c>
      <c r="F51" s="335">
        <v>69477</v>
      </c>
      <c r="G51" s="335">
        <v>498175</v>
      </c>
      <c r="H51" s="330" t="s">
        <v>37</v>
      </c>
    </row>
    <row r="52" spans="1:8" ht="20.100000000000001" customHeight="1" x14ac:dyDescent="0.25">
      <c r="A52" s="334" t="s">
        <v>922</v>
      </c>
      <c r="B52" s="334" t="s">
        <v>923</v>
      </c>
      <c r="C52" s="335">
        <v>0</v>
      </c>
      <c r="D52" s="330" t="s">
        <v>37</v>
      </c>
      <c r="E52" s="335">
        <v>940.98</v>
      </c>
      <c r="F52" s="335">
        <v>940.98</v>
      </c>
      <c r="G52" s="335">
        <v>0</v>
      </c>
      <c r="H52" s="330" t="s">
        <v>37</v>
      </c>
    </row>
    <row r="53" spans="1:8" ht="20.100000000000001" customHeight="1" x14ac:dyDescent="0.25">
      <c r="A53" s="330" t="s">
        <v>37</v>
      </c>
    </row>
    <row r="54" spans="1:8" ht="20.100000000000001" customHeight="1" x14ac:dyDescent="0.25">
      <c r="A54" s="328" t="s">
        <v>406</v>
      </c>
      <c r="B54" s="328" t="s">
        <v>288</v>
      </c>
      <c r="C54" s="332">
        <v>20277.59</v>
      </c>
      <c r="D54" s="333" t="s">
        <v>37</v>
      </c>
      <c r="E54" s="332">
        <v>0</v>
      </c>
      <c r="F54" s="332">
        <v>0</v>
      </c>
      <c r="G54" s="332">
        <v>20277.59</v>
      </c>
      <c r="H54" s="333" t="s">
        <v>37</v>
      </c>
    </row>
    <row r="55" spans="1:8" ht="20.100000000000001" customHeight="1" x14ac:dyDescent="0.25">
      <c r="A55" s="334" t="s">
        <v>407</v>
      </c>
      <c r="B55" s="334" t="s">
        <v>408</v>
      </c>
      <c r="C55" s="335">
        <v>11600</v>
      </c>
      <c r="D55" s="330" t="s">
        <v>37</v>
      </c>
      <c r="E55" s="335">
        <v>0</v>
      </c>
      <c r="F55" s="335">
        <v>0</v>
      </c>
      <c r="G55" s="335">
        <v>11600</v>
      </c>
      <c r="H55" s="330" t="s">
        <v>37</v>
      </c>
    </row>
    <row r="56" spans="1:8" ht="20.100000000000001" customHeight="1" x14ac:dyDescent="0.25">
      <c r="A56" s="334" t="s">
        <v>409</v>
      </c>
      <c r="B56" s="334" t="s">
        <v>410</v>
      </c>
      <c r="C56" s="335">
        <v>2300</v>
      </c>
      <c r="D56" s="330" t="s">
        <v>37</v>
      </c>
      <c r="E56" s="335">
        <v>0</v>
      </c>
      <c r="F56" s="335">
        <v>0</v>
      </c>
      <c r="G56" s="335">
        <v>2300</v>
      </c>
      <c r="H56" s="330" t="s">
        <v>37</v>
      </c>
    </row>
    <row r="57" spans="1:8" ht="20.100000000000001" customHeight="1" x14ac:dyDescent="0.25">
      <c r="A57" s="334" t="s">
        <v>411</v>
      </c>
      <c r="B57" s="334" t="s">
        <v>412</v>
      </c>
      <c r="C57" s="335">
        <v>6377.59</v>
      </c>
      <c r="D57" s="330" t="s">
        <v>37</v>
      </c>
      <c r="E57" s="335">
        <v>0</v>
      </c>
      <c r="F57" s="335">
        <v>0</v>
      </c>
      <c r="G57" s="335">
        <v>6377.59</v>
      </c>
      <c r="H57" s="330" t="s">
        <v>37</v>
      </c>
    </row>
    <row r="58" spans="1:8" ht="20.100000000000001" customHeight="1" x14ac:dyDescent="0.25">
      <c r="A58" s="330" t="s">
        <v>37</v>
      </c>
    </row>
    <row r="59" spans="1:8" ht="20.100000000000001" customHeight="1" x14ac:dyDescent="0.25">
      <c r="A59" s="328" t="s">
        <v>413</v>
      </c>
      <c r="B59" s="328" t="s">
        <v>414</v>
      </c>
      <c r="C59" s="333" t="s">
        <v>37</v>
      </c>
      <c r="D59" s="332">
        <v>6314.94</v>
      </c>
      <c r="E59" s="332">
        <v>0</v>
      </c>
      <c r="F59" s="332">
        <v>0</v>
      </c>
      <c r="G59" s="333" t="s">
        <v>37</v>
      </c>
      <c r="H59" s="332">
        <v>6314.94</v>
      </c>
    </row>
    <row r="60" spans="1:8" ht="20.100000000000001" customHeight="1" x14ac:dyDescent="0.25">
      <c r="A60" s="330" t="s">
        <v>37</v>
      </c>
    </row>
    <row r="61" spans="1:8" ht="20.100000000000001" customHeight="1" x14ac:dyDescent="0.25">
      <c r="A61" s="328" t="s">
        <v>415</v>
      </c>
      <c r="B61" s="328" t="s">
        <v>416</v>
      </c>
      <c r="C61" s="332">
        <v>203497.85</v>
      </c>
      <c r="D61" s="333" t="s">
        <v>37</v>
      </c>
      <c r="E61" s="332">
        <v>0</v>
      </c>
      <c r="F61" s="332">
        <v>0</v>
      </c>
      <c r="G61" s="332">
        <v>203497.85</v>
      </c>
      <c r="H61" s="333" t="s">
        <v>37</v>
      </c>
    </row>
    <row r="62" spans="1:8" ht="20.100000000000001" customHeight="1" x14ac:dyDescent="0.25">
      <c r="A62" s="334" t="s">
        <v>417</v>
      </c>
      <c r="B62" s="334" t="s">
        <v>418</v>
      </c>
      <c r="C62" s="335">
        <v>27154.400000000001</v>
      </c>
      <c r="D62" s="330" t="s">
        <v>37</v>
      </c>
      <c r="E62" s="335">
        <v>0</v>
      </c>
      <c r="F62" s="335">
        <v>0</v>
      </c>
      <c r="G62" s="335">
        <v>27154.400000000001</v>
      </c>
      <c r="H62" s="330" t="s">
        <v>37</v>
      </c>
    </row>
    <row r="63" spans="1:8" ht="20.100000000000001" customHeight="1" x14ac:dyDescent="0.25">
      <c r="A63" s="334" t="s">
        <v>419</v>
      </c>
      <c r="B63" s="334" t="s">
        <v>420</v>
      </c>
      <c r="C63" s="335">
        <v>32666.69</v>
      </c>
      <c r="D63" s="330" t="s">
        <v>37</v>
      </c>
      <c r="E63" s="335">
        <v>0</v>
      </c>
      <c r="F63" s="335">
        <v>0</v>
      </c>
      <c r="G63" s="335">
        <v>32666.69</v>
      </c>
      <c r="H63" s="330" t="s">
        <v>37</v>
      </c>
    </row>
    <row r="64" spans="1:8" ht="20.100000000000001" customHeight="1" x14ac:dyDescent="0.25">
      <c r="A64" s="334" t="s">
        <v>421</v>
      </c>
      <c r="B64" s="334" t="s">
        <v>422</v>
      </c>
      <c r="C64" s="335">
        <v>30465.52</v>
      </c>
      <c r="D64" s="330" t="s">
        <v>37</v>
      </c>
      <c r="E64" s="335">
        <v>0</v>
      </c>
      <c r="F64" s="335">
        <v>0</v>
      </c>
      <c r="G64" s="335">
        <v>30465.52</v>
      </c>
      <c r="H64" s="330" t="s">
        <v>37</v>
      </c>
    </row>
    <row r="65" spans="1:8" ht="20.100000000000001" customHeight="1" x14ac:dyDescent="0.25">
      <c r="A65" s="334" t="s">
        <v>423</v>
      </c>
      <c r="B65" s="334" t="s">
        <v>424</v>
      </c>
      <c r="C65" s="335">
        <v>48217.7</v>
      </c>
      <c r="D65" s="330" t="s">
        <v>37</v>
      </c>
      <c r="E65" s="335">
        <v>0</v>
      </c>
      <c r="F65" s="335">
        <v>0</v>
      </c>
      <c r="G65" s="335">
        <v>48217.7</v>
      </c>
      <c r="H65" s="330" t="s">
        <v>37</v>
      </c>
    </row>
    <row r="66" spans="1:8" ht="20.100000000000001" customHeight="1" x14ac:dyDescent="0.25">
      <c r="A66" s="334" t="s">
        <v>425</v>
      </c>
      <c r="B66" s="334" t="s">
        <v>426</v>
      </c>
      <c r="C66" s="335">
        <v>48217.68</v>
      </c>
      <c r="D66" s="330" t="s">
        <v>37</v>
      </c>
      <c r="E66" s="335">
        <v>0</v>
      </c>
      <c r="F66" s="335">
        <v>0</v>
      </c>
      <c r="G66" s="335">
        <v>48217.68</v>
      </c>
      <c r="H66" s="330" t="s">
        <v>37</v>
      </c>
    </row>
    <row r="67" spans="1:8" ht="20.100000000000001" customHeight="1" x14ac:dyDescent="0.25">
      <c r="A67" s="334" t="s">
        <v>427</v>
      </c>
      <c r="B67" s="334" t="s">
        <v>428</v>
      </c>
      <c r="C67" s="335">
        <v>16775.86</v>
      </c>
      <c r="D67" s="330" t="s">
        <v>37</v>
      </c>
      <c r="E67" s="335">
        <v>0</v>
      </c>
      <c r="F67" s="335">
        <v>0</v>
      </c>
      <c r="G67" s="335">
        <v>16775.86</v>
      </c>
      <c r="H67" s="330" t="s">
        <v>37</v>
      </c>
    </row>
    <row r="68" spans="1:8" ht="20.100000000000001" customHeight="1" x14ac:dyDescent="0.25">
      <c r="A68" s="330" t="s">
        <v>37</v>
      </c>
    </row>
    <row r="69" spans="1:8" ht="20.100000000000001" customHeight="1" x14ac:dyDescent="0.25">
      <c r="A69" s="328" t="s">
        <v>429</v>
      </c>
      <c r="B69" s="328" t="s">
        <v>430</v>
      </c>
      <c r="C69" s="333" t="s">
        <v>37</v>
      </c>
      <c r="D69" s="332">
        <v>143114.67000000001</v>
      </c>
      <c r="E69" s="332">
        <v>0</v>
      </c>
      <c r="F69" s="332">
        <v>0</v>
      </c>
      <c r="G69" s="333" t="s">
        <v>37</v>
      </c>
      <c r="H69" s="332">
        <v>143114.67000000001</v>
      </c>
    </row>
    <row r="70" spans="1:8" ht="20.100000000000001" customHeight="1" x14ac:dyDescent="0.25">
      <c r="A70" s="330" t="s">
        <v>37</v>
      </c>
    </row>
    <row r="71" spans="1:8" ht="20.100000000000001" customHeight="1" x14ac:dyDescent="0.25">
      <c r="A71" s="328" t="s">
        <v>431</v>
      </c>
      <c r="B71" s="328" t="s">
        <v>287</v>
      </c>
      <c r="C71" s="332">
        <v>629296.46</v>
      </c>
      <c r="D71" s="333" t="s">
        <v>37</v>
      </c>
      <c r="E71" s="332">
        <v>0</v>
      </c>
      <c r="F71" s="332">
        <v>0</v>
      </c>
      <c r="G71" s="332">
        <v>629296.46</v>
      </c>
      <c r="H71" s="333" t="s">
        <v>37</v>
      </c>
    </row>
    <row r="72" spans="1:8" ht="20.100000000000001" customHeight="1" x14ac:dyDescent="0.25">
      <c r="A72" s="334" t="s">
        <v>432</v>
      </c>
      <c r="B72" s="334" t="s">
        <v>433</v>
      </c>
      <c r="C72" s="335">
        <v>241365.42</v>
      </c>
      <c r="D72" s="330" t="s">
        <v>37</v>
      </c>
      <c r="E72" s="335">
        <v>0</v>
      </c>
      <c r="F72" s="335">
        <v>0</v>
      </c>
      <c r="G72" s="335">
        <v>241365.42</v>
      </c>
      <c r="H72" s="330" t="s">
        <v>37</v>
      </c>
    </row>
    <row r="73" spans="1:8" ht="20.100000000000001" customHeight="1" x14ac:dyDescent="0.25">
      <c r="A73" s="334" t="s">
        <v>434</v>
      </c>
      <c r="B73" s="334" t="s">
        <v>435</v>
      </c>
      <c r="C73" s="335">
        <v>193965.52</v>
      </c>
      <c r="D73" s="330" t="s">
        <v>37</v>
      </c>
      <c r="E73" s="335">
        <v>0</v>
      </c>
      <c r="F73" s="335">
        <v>0</v>
      </c>
      <c r="G73" s="335">
        <v>193965.52</v>
      </c>
      <c r="H73" s="330" t="s">
        <v>37</v>
      </c>
    </row>
    <row r="74" spans="1:8" ht="20.100000000000001" customHeight="1" x14ac:dyDescent="0.25">
      <c r="A74" s="334" t="s">
        <v>436</v>
      </c>
      <c r="B74" s="334" t="s">
        <v>435</v>
      </c>
      <c r="C74" s="335">
        <v>193965.52</v>
      </c>
      <c r="D74" s="330" t="s">
        <v>37</v>
      </c>
      <c r="E74" s="335">
        <v>0</v>
      </c>
      <c r="F74" s="335">
        <v>0</v>
      </c>
      <c r="G74" s="335">
        <v>193965.52</v>
      </c>
      <c r="H74" s="330" t="s">
        <v>37</v>
      </c>
    </row>
    <row r="75" spans="1:8" ht="20.100000000000001" customHeight="1" x14ac:dyDescent="0.25">
      <c r="A75" s="330" t="s">
        <v>37</v>
      </c>
    </row>
    <row r="76" spans="1:8" ht="20.100000000000001" customHeight="1" x14ac:dyDescent="0.25">
      <c r="A76" s="328" t="s">
        <v>437</v>
      </c>
      <c r="B76" s="328" t="s">
        <v>438</v>
      </c>
      <c r="C76" s="333" t="s">
        <v>37</v>
      </c>
      <c r="D76" s="332">
        <v>277110.28000000003</v>
      </c>
      <c r="E76" s="332">
        <v>0</v>
      </c>
      <c r="F76" s="332">
        <v>0</v>
      </c>
      <c r="G76" s="333" t="s">
        <v>37</v>
      </c>
      <c r="H76" s="332">
        <v>277110.28000000003</v>
      </c>
    </row>
    <row r="77" spans="1:8" ht="20.100000000000001" customHeight="1" x14ac:dyDescent="0.25">
      <c r="A77" s="330" t="s">
        <v>37</v>
      </c>
    </row>
    <row r="78" spans="1:8" ht="20.100000000000001" customHeight="1" x14ac:dyDescent="0.25">
      <c r="A78" s="328" t="s">
        <v>439</v>
      </c>
      <c r="B78" s="328" t="s">
        <v>440</v>
      </c>
      <c r="C78" s="332">
        <v>346017.2</v>
      </c>
      <c r="D78" s="333" t="s">
        <v>37</v>
      </c>
      <c r="E78" s="332">
        <v>0</v>
      </c>
      <c r="F78" s="332">
        <v>0</v>
      </c>
      <c r="G78" s="332">
        <v>346017.2</v>
      </c>
      <c r="H78" s="333" t="s">
        <v>37</v>
      </c>
    </row>
    <row r="79" spans="1:8" ht="20.100000000000001" customHeight="1" x14ac:dyDescent="0.25">
      <c r="A79" s="334" t="s">
        <v>441</v>
      </c>
      <c r="B79" s="334" t="s">
        <v>442</v>
      </c>
      <c r="C79" s="335">
        <v>9900</v>
      </c>
      <c r="D79" s="330" t="s">
        <v>37</v>
      </c>
      <c r="E79" s="335">
        <v>0</v>
      </c>
      <c r="F79" s="335">
        <v>0</v>
      </c>
      <c r="G79" s="335">
        <v>9900</v>
      </c>
      <c r="H79" s="330" t="s">
        <v>37</v>
      </c>
    </row>
    <row r="80" spans="1:8" ht="20.100000000000001" customHeight="1" x14ac:dyDescent="0.25">
      <c r="A80" s="334" t="s">
        <v>443</v>
      </c>
      <c r="B80" s="334" t="s">
        <v>444</v>
      </c>
      <c r="C80" s="335">
        <v>14915</v>
      </c>
      <c r="D80" s="330" t="s">
        <v>37</v>
      </c>
      <c r="E80" s="335">
        <v>0</v>
      </c>
      <c r="F80" s="335">
        <v>0</v>
      </c>
      <c r="G80" s="335">
        <v>14915</v>
      </c>
      <c r="H80" s="330" t="s">
        <v>37</v>
      </c>
    </row>
    <row r="81" spans="1:8" ht="20.100000000000001" customHeight="1" x14ac:dyDescent="0.25">
      <c r="A81" s="334" t="s">
        <v>445</v>
      </c>
      <c r="B81" s="334" t="s">
        <v>446</v>
      </c>
      <c r="C81" s="335">
        <v>144725.19</v>
      </c>
      <c r="D81" s="330" t="s">
        <v>37</v>
      </c>
      <c r="E81" s="335">
        <v>0</v>
      </c>
      <c r="F81" s="335">
        <v>0</v>
      </c>
      <c r="G81" s="335">
        <v>144725.19</v>
      </c>
      <c r="H81" s="330" t="s">
        <v>37</v>
      </c>
    </row>
    <row r="82" spans="1:8" ht="20.100000000000001" customHeight="1" x14ac:dyDescent="0.25">
      <c r="A82" s="334" t="s">
        <v>447</v>
      </c>
      <c r="B82" s="334" t="s">
        <v>448</v>
      </c>
      <c r="C82" s="335">
        <v>93440.02</v>
      </c>
      <c r="D82" s="330" t="s">
        <v>37</v>
      </c>
      <c r="E82" s="335">
        <v>0</v>
      </c>
      <c r="F82" s="335">
        <v>0</v>
      </c>
      <c r="G82" s="335">
        <v>93440.02</v>
      </c>
      <c r="H82" s="330" t="s">
        <v>37</v>
      </c>
    </row>
    <row r="83" spans="1:8" ht="20.100000000000001" customHeight="1" x14ac:dyDescent="0.25">
      <c r="A83" s="334" t="s">
        <v>449</v>
      </c>
      <c r="B83" s="334" t="s">
        <v>450</v>
      </c>
      <c r="C83" s="335">
        <v>16512.27</v>
      </c>
      <c r="D83" s="330" t="s">
        <v>37</v>
      </c>
      <c r="E83" s="335">
        <v>0</v>
      </c>
      <c r="F83" s="335">
        <v>0</v>
      </c>
      <c r="G83" s="335">
        <v>16512.27</v>
      </c>
      <c r="H83" s="330" t="s">
        <v>37</v>
      </c>
    </row>
    <row r="84" spans="1:8" ht="20.100000000000001" customHeight="1" x14ac:dyDescent="0.25">
      <c r="A84" s="334" t="s">
        <v>451</v>
      </c>
      <c r="B84" s="334" t="s">
        <v>452</v>
      </c>
      <c r="C84" s="335">
        <v>22340.13</v>
      </c>
      <c r="D84" s="330" t="s">
        <v>37</v>
      </c>
      <c r="E84" s="335">
        <v>0</v>
      </c>
      <c r="F84" s="335">
        <v>0</v>
      </c>
      <c r="G84" s="335">
        <v>22340.13</v>
      </c>
      <c r="H84" s="330" t="s">
        <v>37</v>
      </c>
    </row>
    <row r="85" spans="1:8" ht="20.100000000000001" customHeight="1" x14ac:dyDescent="0.25">
      <c r="A85" s="334" t="s">
        <v>453</v>
      </c>
      <c r="B85" s="334" t="s">
        <v>454</v>
      </c>
      <c r="C85" s="335">
        <v>21987.18</v>
      </c>
      <c r="D85" s="330" t="s">
        <v>37</v>
      </c>
      <c r="E85" s="335">
        <v>0</v>
      </c>
      <c r="F85" s="335">
        <v>0</v>
      </c>
      <c r="G85" s="335">
        <v>21987.18</v>
      </c>
      <c r="H85" s="330" t="s">
        <v>37</v>
      </c>
    </row>
    <row r="86" spans="1:8" ht="20.100000000000001" customHeight="1" x14ac:dyDescent="0.25">
      <c r="A86" s="334" t="s">
        <v>455</v>
      </c>
      <c r="B86" s="334" t="s">
        <v>456</v>
      </c>
      <c r="C86" s="335">
        <v>22197.41</v>
      </c>
      <c r="D86" s="330" t="s">
        <v>37</v>
      </c>
      <c r="E86" s="335">
        <v>0</v>
      </c>
      <c r="F86" s="335">
        <v>0</v>
      </c>
      <c r="G86" s="335">
        <v>22197.41</v>
      </c>
      <c r="H86" s="330" t="s">
        <v>37</v>
      </c>
    </row>
    <row r="87" spans="1:8" ht="20.100000000000001" customHeight="1" x14ac:dyDescent="0.25">
      <c r="A87" s="330" t="s">
        <v>37</v>
      </c>
    </row>
    <row r="88" spans="1:8" ht="20.100000000000001" customHeight="1" x14ac:dyDescent="0.25">
      <c r="A88" s="328" t="s">
        <v>457</v>
      </c>
      <c r="B88" s="328" t="s">
        <v>458</v>
      </c>
      <c r="C88" s="333" t="s">
        <v>37</v>
      </c>
      <c r="D88" s="332">
        <v>172461.45</v>
      </c>
      <c r="E88" s="332">
        <v>0</v>
      </c>
      <c r="F88" s="332">
        <v>0</v>
      </c>
      <c r="G88" s="333" t="s">
        <v>37</v>
      </c>
      <c r="H88" s="332">
        <v>172461.45</v>
      </c>
    </row>
    <row r="89" spans="1:8" ht="20.100000000000001" customHeight="1" x14ac:dyDescent="0.25">
      <c r="A89" s="330" t="s">
        <v>37</v>
      </c>
    </row>
    <row r="90" spans="1:8" ht="20.100000000000001" customHeight="1" x14ac:dyDescent="0.25">
      <c r="A90" s="328" t="s">
        <v>459</v>
      </c>
      <c r="B90" s="328" t="s">
        <v>460</v>
      </c>
      <c r="C90" s="332">
        <v>88219.61</v>
      </c>
      <c r="D90" s="333" t="s">
        <v>37</v>
      </c>
      <c r="E90" s="332">
        <v>225.17</v>
      </c>
      <c r="F90" s="332">
        <v>0</v>
      </c>
      <c r="G90" s="332">
        <v>88444.78</v>
      </c>
      <c r="H90" s="333" t="s">
        <v>37</v>
      </c>
    </row>
    <row r="91" spans="1:8" ht="20.100000000000001" customHeight="1" x14ac:dyDescent="0.25">
      <c r="A91" s="334" t="s">
        <v>461</v>
      </c>
      <c r="B91" s="334" t="s">
        <v>462</v>
      </c>
      <c r="C91" s="335">
        <v>16237.61</v>
      </c>
      <c r="D91" s="330" t="s">
        <v>37</v>
      </c>
      <c r="E91" s="335">
        <v>225.17</v>
      </c>
      <c r="F91" s="335">
        <v>0</v>
      </c>
      <c r="G91" s="335">
        <v>16462.78</v>
      </c>
      <c r="H91" s="330" t="s">
        <v>37</v>
      </c>
    </row>
    <row r="92" spans="1:8" ht="20.100000000000001" customHeight="1" x14ac:dyDescent="0.25">
      <c r="A92" s="334" t="s">
        <v>463</v>
      </c>
      <c r="B92" s="334" t="s">
        <v>464</v>
      </c>
      <c r="C92" s="335">
        <v>71982</v>
      </c>
      <c r="D92" s="330" t="s">
        <v>37</v>
      </c>
      <c r="E92" s="335">
        <v>0</v>
      </c>
      <c r="F92" s="335">
        <v>0</v>
      </c>
      <c r="G92" s="335">
        <v>71982</v>
      </c>
      <c r="H92" s="330" t="s">
        <v>37</v>
      </c>
    </row>
    <row r="93" spans="1:8" ht="20.100000000000001" customHeight="1" x14ac:dyDescent="0.25">
      <c r="A93" s="330" t="s">
        <v>37</v>
      </c>
    </row>
    <row r="94" spans="1:8" ht="20.100000000000001" customHeight="1" x14ac:dyDescent="0.25">
      <c r="A94" s="328" t="s">
        <v>469</v>
      </c>
      <c r="B94" s="328" t="s">
        <v>470</v>
      </c>
      <c r="C94" s="332">
        <v>2000</v>
      </c>
      <c r="D94" s="333" t="s">
        <v>37</v>
      </c>
      <c r="E94" s="332">
        <v>0</v>
      </c>
      <c r="F94" s="332">
        <v>0</v>
      </c>
      <c r="G94" s="332">
        <v>2000</v>
      </c>
      <c r="H94" s="333" t="s">
        <v>37</v>
      </c>
    </row>
    <row r="95" spans="1:8" ht="20.100000000000001" customHeight="1" x14ac:dyDescent="0.25">
      <c r="A95" s="334" t="s">
        <v>471</v>
      </c>
      <c r="B95" s="334" t="s">
        <v>472</v>
      </c>
      <c r="C95" s="335">
        <v>2000</v>
      </c>
      <c r="D95" s="330" t="s">
        <v>37</v>
      </c>
      <c r="E95" s="335">
        <v>0</v>
      </c>
      <c r="F95" s="335">
        <v>0</v>
      </c>
      <c r="G95" s="335">
        <v>2000</v>
      </c>
      <c r="H95" s="330" t="s">
        <v>37</v>
      </c>
    </row>
    <row r="96" spans="1:8" ht="20.100000000000001" customHeight="1" x14ac:dyDescent="0.25">
      <c r="A96" s="330" t="s">
        <v>37</v>
      </c>
    </row>
    <row r="97" spans="1:8" ht="20.100000000000001" customHeight="1" x14ac:dyDescent="0.25">
      <c r="A97" s="328" t="s">
        <v>473</v>
      </c>
      <c r="B97" s="328" t="s">
        <v>474</v>
      </c>
      <c r="C97" s="333" t="s">
        <v>37</v>
      </c>
      <c r="D97" s="332">
        <v>0</v>
      </c>
      <c r="E97" s="332">
        <v>641137.78</v>
      </c>
      <c r="F97" s="332">
        <v>641137.78</v>
      </c>
      <c r="G97" s="333" t="s">
        <v>37</v>
      </c>
      <c r="H97" s="332">
        <v>0</v>
      </c>
    </row>
    <row r="98" spans="1:8" ht="20.100000000000001" customHeight="1" x14ac:dyDescent="0.25">
      <c r="A98" s="334" t="s">
        <v>475</v>
      </c>
      <c r="B98" s="334" t="s">
        <v>374</v>
      </c>
      <c r="C98" s="330" t="s">
        <v>37</v>
      </c>
      <c r="D98" s="335">
        <v>0</v>
      </c>
      <c r="E98" s="335">
        <v>11600</v>
      </c>
      <c r="F98" s="335">
        <v>11600</v>
      </c>
      <c r="G98" s="330" t="s">
        <v>37</v>
      </c>
      <c r="H98" s="335">
        <v>0</v>
      </c>
    </row>
    <row r="99" spans="1:8" ht="20.100000000000001" customHeight="1" x14ac:dyDescent="0.25">
      <c r="A99" s="334" t="s">
        <v>478</v>
      </c>
      <c r="B99" s="334" t="s">
        <v>479</v>
      </c>
      <c r="C99" s="330" t="s">
        <v>37</v>
      </c>
      <c r="D99" s="335">
        <v>0</v>
      </c>
      <c r="E99" s="335">
        <v>11600</v>
      </c>
      <c r="F99" s="335">
        <v>11600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841</v>
      </c>
      <c r="B100" s="334" t="s">
        <v>842</v>
      </c>
      <c r="C100" s="330" t="s">
        <v>37</v>
      </c>
      <c r="D100" s="335">
        <v>0</v>
      </c>
      <c r="E100" s="335">
        <v>313.2</v>
      </c>
      <c r="F100" s="335">
        <v>313.2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843</v>
      </c>
      <c r="B101" s="334" t="s">
        <v>844</v>
      </c>
      <c r="C101" s="330" t="s">
        <v>37</v>
      </c>
      <c r="D101" s="335">
        <v>0</v>
      </c>
      <c r="E101" s="335">
        <v>313.2</v>
      </c>
      <c r="F101" s="335">
        <v>313.2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482</v>
      </c>
      <c r="B102" s="334" t="s">
        <v>483</v>
      </c>
      <c r="C102" s="330" t="s">
        <v>37</v>
      </c>
      <c r="D102" s="335">
        <v>0</v>
      </c>
      <c r="E102" s="335">
        <v>4206</v>
      </c>
      <c r="F102" s="335">
        <v>4206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881</v>
      </c>
      <c r="B103" s="334" t="s">
        <v>882</v>
      </c>
      <c r="C103" s="330" t="s">
        <v>37</v>
      </c>
      <c r="D103" s="335">
        <v>0</v>
      </c>
      <c r="E103" s="335">
        <v>348</v>
      </c>
      <c r="F103" s="335">
        <v>348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924</v>
      </c>
      <c r="B104" s="334" t="s">
        <v>925</v>
      </c>
      <c r="C104" s="330" t="s">
        <v>37</v>
      </c>
      <c r="D104" s="335">
        <v>0</v>
      </c>
      <c r="E104" s="335">
        <v>3858</v>
      </c>
      <c r="F104" s="335">
        <v>3858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490</v>
      </c>
      <c r="B105" s="334" t="s">
        <v>491</v>
      </c>
      <c r="C105" s="330" t="s">
        <v>37</v>
      </c>
      <c r="D105" s="335">
        <v>0</v>
      </c>
      <c r="E105" s="335">
        <v>11345.2</v>
      </c>
      <c r="F105" s="335">
        <v>11345.2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492</v>
      </c>
      <c r="B106" s="334" t="s">
        <v>493</v>
      </c>
      <c r="C106" s="330" t="s">
        <v>37</v>
      </c>
      <c r="D106" s="335">
        <v>0</v>
      </c>
      <c r="E106" s="335">
        <v>2500</v>
      </c>
      <c r="F106" s="335">
        <v>2500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926</v>
      </c>
      <c r="B107" s="334" t="s">
        <v>927</v>
      </c>
      <c r="C107" s="330" t="s">
        <v>37</v>
      </c>
      <c r="D107" s="335">
        <v>0</v>
      </c>
      <c r="E107" s="335">
        <v>8845.2000000000007</v>
      </c>
      <c r="F107" s="335">
        <v>8845.2000000000007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502</v>
      </c>
      <c r="B108" s="334" t="s">
        <v>503</v>
      </c>
      <c r="C108" s="330" t="s">
        <v>37</v>
      </c>
      <c r="D108" s="335">
        <v>0</v>
      </c>
      <c r="E108" s="335">
        <v>63104</v>
      </c>
      <c r="F108" s="335">
        <v>63104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928</v>
      </c>
      <c r="B109" s="334" t="s">
        <v>929</v>
      </c>
      <c r="C109" s="330" t="s">
        <v>37</v>
      </c>
      <c r="D109" s="335">
        <v>0</v>
      </c>
      <c r="E109" s="335">
        <v>63104</v>
      </c>
      <c r="F109" s="335">
        <v>63104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512</v>
      </c>
      <c r="B110" s="334" t="s">
        <v>513</v>
      </c>
      <c r="C110" s="330" t="s">
        <v>37</v>
      </c>
      <c r="D110" s="335">
        <v>0</v>
      </c>
      <c r="E110" s="335">
        <v>97413.57</v>
      </c>
      <c r="F110" s="335">
        <v>97413.57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847</v>
      </c>
      <c r="B111" s="334" t="s">
        <v>848</v>
      </c>
      <c r="C111" s="330" t="s">
        <v>37</v>
      </c>
      <c r="D111" s="335">
        <v>0</v>
      </c>
      <c r="E111" s="335">
        <v>97413.57</v>
      </c>
      <c r="F111" s="335">
        <v>97413.57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532</v>
      </c>
      <c r="B112" s="334" t="s">
        <v>533</v>
      </c>
      <c r="C112" s="330" t="s">
        <v>37</v>
      </c>
      <c r="D112" s="335">
        <v>0</v>
      </c>
      <c r="E112" s="335">
        <v>155788</v>
      </c>
      <c r="F112" s="335">
        <v>155788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534</v>
      </c>
      <c r="B113" s="334" t="s">
        <v>535</v>
      </c>
      <c r="C113" s="330" t="s">
        <v>37</v>
      </c>
      <c r="D113" s="335">
        <v>0</v>
      </c>
      <c r="E113" s="335">
        <v>7888</v>
      </c>
      <c r="F113" s="335">
        <v>7888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536</v>
      </c>
      <c r="B114" s="334" t="s">
        <v>537</v>
      </c>
      <c r="C114" s="330" t="s">
        <v>37</v>
      </c>
      <c r="D114" s="335">
        <v>0</v>
      </c>
      <c r="E114" s="335">
        <v>147900</v>
      </c>
      <c r="F114" s="335">
        <v>147900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541</v>
      </c>
      <c r="B115" s="334" t="s">
        <v>542</v>
      </c>
      <c r="C115" s="330" t="s">
        <v>37</v>
      </c>
      <c r="D115" s="335">
        <v>0</v>
      </c>
      <c r="E115" s="335">
        <v>96172.7</v>
      </c>
      <c r="F115" s="335">
        <v>96172.7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887</v>
      </c>
      <c r="B116" s="334" t="s">
        <v>888</v>
      </c>
      <c r="C116" s="330" t="s">
        <v>37</v>
      </c>
      <c r="D116" s="335">
        <v>0</v>
      </c>
      <c r="E116" s="335">
        <v>96172.7</v>
      </c>
      <c r="F116" s="335">
        <v>96172.7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544</v>
      </c>
      <c r="B117" s="334" t="s">
        <v>364</v>
      </c>
      <c r="C117" s="330" t="s">
        <v>37</v>
      </c>
      <c r="D117" s="335">
        <v>0</v>
      </c>
      <c r="E117" s="335">
        <v>201195.11</v>
      </c>
      <c r="F117" s="335">
        <v>201195.11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930</v>
      </c>
      <c r="B118" s="334" t="s">
        <v>931</v>
      </c>
      <c r="C118" s="330" t="s">
        <v>37</v>
      </c>
      <c r="D118" s="335">
        <v>0</v>
      </c>
      <c r="E118" s="335">
        <v>1160</v>
      </c>
      <c r="F118" s="335">
        <v>1160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545</v>
      </c>
      <c r="B119" s="334" t="s">
        <v>546</v>
      </c>
      <c r="C119" s="330" t="s">
        <v>37</v>
      </c>
      <c r="D119" s="335">
        <v>0</v>
      </c>
      <c r="E119" s="335">
        <v>200035.11</v>
      </c>
      <c r="F119" s="335">
        <v>200035.11</v>
      </c>
      <c r="G119" s="330" t="s">
        <v>37</v>
      </c>
      <c r="H119" s="335">
        <v>0</v>
      </c>
    </row>
    <row r="120" spans="1:8" ht="20.100000000000001" customHeight="1" x14ac:dyDescent="0.25">
      <c r="A120" s="330" t="s">
        <v>37</v>
      </c>
    </row>
    <row r="121" spans="1:8" ht="20.100000000000001" customHeight="1" x14ac:dyDescent="0.25">
      <c r="A121" s="328" t="s">
        <v>549</v>
      </c>
      <c r="B121" s="328" t="s">
        <v>550</v>
      </c>
      <c r="C121" s="333" t="s">
        <v>37</v>
      </c>
      <c r="D121" s="332">
        <v>0</v>
      </c>
      <c r="E121" s="332">
        <v>1044.1099999999999</v>
      </c>
      <c r="F121" s="332">
        <v>1044.1099999999999</v>
      </c>
      <c r="G121" s="333" t="s">
        <v>37</v>
      </c>
      <c r="H121" s="332">
        <v>0</v>
      </c>
    </row>
    <row r="122" spans="1:8" ht="20.100000000000001" customHeight="1" x14ac:dyDescent="0.25">
      <c r="A122" s="334" t="s">
        <v>932</v>
      </c>
      <c r="B122" s="334" t="s">
        <v>503</v>
      </c>
      <c r="C122" s="330" t="s">
        <v>37</v>
      </c>
      <c r="D122" s="335">
        <v>0</v>
      </c>
      <c r="E122" s="335">
        <v>1044.1099999999999</v>
      </c>
      <c r="F122" s="335">
        <v>1044.1099999999999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933</v>
      </c>
      <c r="B123" s="334" t="s">
        <v>934</v>
      </c>
      <c r="C123" s="330" t="s">
        <v>37</v>
      </c>
      <c r="D123" s="335">
        <v>0</v>
      </c>
      <c r="E123" s="335">
        <v>1044.1099999999999</v>
      </c>
      <c r="F123" s="335">
        <v>1044.1099999999999</v>
      </c>
      <c r="G123" s="330" t="s">
        <v>37</v>
      </c>
      <c r="H123" s="335">
        <v>0</v>
      </c>
    </row>
    <row r="124" spans="1:8" ht="20.100000000000001" customHeight="1" x14ac:dyDescent="0.25">
      <c r="A124" s="330" t="s">
        <v>37</v>
      </c>
    </row>
    <row r="125" spans="1:8" ht="20.100000000000001" customHeight="1" x14ac:dyDescent="0.25">
      <c r="A125" s="328" t="s">
        <v>559</v>
      </c>
      <c r="B125" s="328" t="s">
        <v>560</v>
      </c>
      <c r="C125" s="333" t="s">
        <v>37</v>
      </c>
      <c r="D125" s="332">
        <v>0</v>
      </c>
      <c r="E125" s="332">
        <v>18104.87</v>
      </c>
      <c r="F125" s="332">
        <v>18104.87</v>
      </c>
      <c r="G125" s="333" t="s">
        <v>37</v>
      </c>
      <c r="H125" s="332">
        <v>0</v>
      </c>
    </row>
    <row r="126" spans="1:8" ht="20.100000000000001" customHeight="1" x14ac:dyDescent="0.25">
      <c r="A126" s="334" t="s">
        <v>935</v>
      </c>
      <c r="B126" s="334" t="s">
        <v>503</v>
      </c>
      <c r="C126" s="330" t="s">
        <v>37</v>
      </c>
      <c r="D126" s="335">
        <v>0</v>
      </c>
      <c r="E126" s="335">
        <v>18104.87</v>
      </c>
      <c r="F126" s="335">
        <v>18104.87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936</v>
      </c>
      <c r="B127" s="334" t="s">
        <v>934</v>
      </c>
      <c r="C127" s="330" t="s">
        <v>37</v>
      </c>
      <c r="D127" s="335">
        <v>0</v>
      </c>
      <c r="E127" s="335">
        <v>18104.87</v>
      </c>
      <c r="F127" s="335">
        <v>18104.87</v>
      </c>
      <c r="G127" s="330" t="s">
        <v>37</v>
      </c>
      <c r="H127" s="335">
        <v>0</v>
      </c>
    </row>
    <row r="128" spans="1:8" ht="20.100000000000001" customHeight="1" x14ac:dyDescent="0.25">
      <c r="A128" s="330" t="s">
        <v>37</v>
      </c>
    </row>
    <row r="129" spans="1:8" ht="20.100000000000001" customHeight="1" x14ac:dyDescent="0.25">
      <c r="A129" s="328" t="s">
        <v>565</v>
      </c>
      <c r="B129" s="328" t="s">
        <v>566</v>
      </c>
      <c r="C129" s="333" t="s">
        <v>37</v>
      </c>
      <c r="D129" s="332">
        <v>5985.8</v>
      </c>
      <c r="E129" s="332">
        <v>26844.1</v>
      </c>
      <c r="F129" s="332">
        <v>20858.3</v>
      </c>
      <c r="G129" s="333" t="s">
        <v>37</v>
      </c>
      <c r="H129" s="332">
        <v>0</v>
      </c>
    </row>
    <row r="130" spans="1:8" ht="20.100000000000001" customHeight="1" x14ac:dyDescent="0.25">
      <c r="A130" s="334" t="s">
        <v>567</v>
      </c>
      <c r="B130" s="334" t="s">
        <v>568</v>
      </c>
      <c r="C130" s="330" t="s">
        <v>37</v>
      </c>
      <c r="D130" s="335">
        <v>5985.8</v>
      </c>
      <c r="E130" s="335">
        <v>26844.1</v>
      </c>
      <c r="F130" s="335">
        <v>20858.3</v>
      </c>
      <c r="G130" s="330" t="s">
        <v>37</v>
      </c>
      <c r="H130" s="335">
        <v>0</v>
      </c>
    </row>
    <row r="131" spans="1:8" ht="20.100000000000001" customHeight="1" x14ac:dyDescent="0.25">
      <c r="A131" s="330" t="s">
        <v>37</v>
      </c>
    </row>
    <row r="132" spans="1:8" ht="20.100000000000001" customHeight="1" x14ac:dyDescent="0.25">
      <c r="A132" s="328" t="s">
        <v>569</v>
      </c>
      <c r="B132" s="328" t="s">
        <v>570</v>
      </c>
      <c r="C132" s="333" t="s">
        <v>37</v>
      </c>
      <c r="D132" s="332">
        <v>0</v>
      </c>
      <c r="E132" s="332">
        <v>153419.43</v>
      </c>
      <c r="F132" s="332">
        <v>153419.43</v>
      </c>
      <c r="G132" s="333" t="s">
        <v>37</v>
      </c>
      <c r="H132" s="332">
        <v>0</v>
      </c>
    </row>
    <row r="133" spans="1:8" ht="20.100000000000001" customHeight="1" x14ac:dyDescent="0.25">
      <c r="A133" s="334" t="s">
        <v>571</v>
      </c>
      <c r="B133" s="334" t="s">
        <v>572</v>
      </c>
      <c r="C133" s="330" t="s">
        <v>37</v>
      </c>
      <c r="D133" s="335">
        <v>0</v>
      </c>
      <c r="E133" s="335">
        <v>153419.43</v>
      </c>
      <c r="F133" s="335">
        <v>153419.43</v>
      </c>
      <c r="G133" s="330" t="s">
        <v>37</v>
      </c>
      <c r="H133" s="335">
        <v>0</v>
      </c>
    </row>
    <row r="134" spans="1:8" ht="20.100000000000001" customHeight="1" x14ac:dyDescent="0.25">
      <c r="A134" s="330" t="s">
        <v>37</v>
      </c>
    </row>
    <row r="135" spans="1:8" ht="20.100000000000001" customHeight="1" x14ac:dyDescent="0.25">
      <c r="A135" s="328" t="s">
        <v>573</v>
      </c>
      <c r="B135" s="328" t="s">
        <v>574</v>
      </c>
      <c r="C135" s="333" t="s">
        <v>37</v>
      </c>
      <c r="D135" s="332">
        <v>258365.18</v>
      </c>
      <c r="E135" s="332">
        <v>153419.43</v>
      </c>
      <c r="F135" s="332">
        <v>165205.68</v>
      </c>
      <c r="G135" s="333" t="s">
        <v>37</v>
      </c>
      <c r="H135" s="332">
        <v>270151.43</v>
      </c>
    </row>
    <row r="136" spans="1:8" ht="20.100000000000001" customHeight="1" x14ac:dyDescent="0.25">
      <c r="A136" s="334" t="s">
        <v>575</v>
      </c>
      <c r="B136" s="334" t="s">
        <v>576</v>
      </c>
      <c r="C136" s="330" t="s">
        <v>37</v>
      </c>
      <c r="D136" s="335">
        <v>258365.18</v>
      </c>
      <c r="E136" s="335">
        <v>153419.43</v>
      </c>
      <c r="F136" s="335">
        <v>165205.68</v>
      </c>
      <c r="G136" s="330" t="s">
        <v>37</v>
      </c>
      <c r="H136" s="335">
        <v>270151.43</v>
      </c>
    </row>
    <row r="137" spans="1:8" ht="20.100000000000001" customHeight="1" x14ac:dyDescent="0.25">
      <c r="A137" s="330" t="s">
        <v>37</v>
      </c>
    </row>
    <row r="138" spans="1:8" ht="20.100000000000001" customHeight="1" x14ac:dyDescent="0.25">
      <c r="A138" s="328" t="s">
        <v>577</v>
      </c>
      <c r="B138" s="328" t="s">
        <v>578</v>
      </c>
      <c r="C138" s="333" t="s">
        <v>37</v>
      </c>
      <c r="D138" s="332">
        <v>8603.7099999999991</v>
      </c>
      <c r="E138" s="332">
        <v>75384.490000000005</v>
      </c>
      <c r="F138" s="332">
        <v>85409.2</v>
      </c>
      <c r="G138" s="333" t="s">
        <v>37</v>
      </c>
      <c r="H138" s="332">
        <v>18628.419999999998</v>
      </c>
    </row>
    <row r="139" spans="1:8" ht="20.100000000000001" customHeight="1" x14ac:dyDescent="0.25">
      <c r="A139" s="334" t="s">
        <v>579</v>
      </c>
      <c r="B139" s="334" t="s">
        <v>580</v>
      </c>
      <c r="C139" s="330" t="s">
        <v>37</v>
      </c>
      <c r="D139" s="335">
        <v>2297</v>
      </c>
      <c r="E139" s="335">
        <v>0</v>
      </c>
      <c r="F139" s="335">
        <v>2146</v>
      </c>
      <c r="G139" s="330" t="s">
        <v>37</v>
      </c>
      <c r="H139" s="335">
        <v>4443</v>
      </c>
    </row>
    <row r="140" spans="1:8" ht="20.100000000000001" customHeight="1" x14ac:dyDescent="0.25">
      <c r="A140" s="334" t="s">
        <v>583</v>
      </c>
      <c r="B140" s="334" t="s">
        <v>584</v>
      </c>
      <c r="C140" s="330" t="s">
        <v>37</v>
      </c>
      <c r="D140" s="335">
        <v>0</v>
      </c>
      <c r="E140" s="335">
        <v>69477</v>
      </c>
      <c r="F140" s="335">
        <v>69477</v>
      </c>
      <c r="G140" s="330" t="s">
        <v>37</v>
      </c>
      <c r="H140" s="335">
        <v>0</v>
      </c>
    </row>
    <row r="141" spans="1:8" ht="20.100000000000001" customHeight="1" x14ac:dyDescent="0.25">
      <c r="A141" s="334" t="s">
        <v>589</v>
      </c>
      <c r="B141" s="334" t="s">
        <v>590</v>
      </c>
      <c r="C141" s="330" t="s">
        <v>37</v>
      </c>
      <c r="D141" s="335">
        <v>5391.71</v>
      </c>
      <c r="E141" s="335">
        <v>5148.49</v>
      </c>
      <c r="F141" s="335">
        <v>4739.18</v>
      </c>
      <c r="G141" s="330" t="s">
        <v>37</v>
      </c>
      <c r="H141" s="335">
        <v>4982.3999999999996</v>
      </c>
    </row>
    <row r="142" spans="1:8" ht="20.100000000000001" customHeight="1" x14ac:dyDescent="0.25">
      <c r="A142" s="334" t="s">
        <v>591</v>
      </c>
      <c r="B142" s="334" t="s">
        <v>592</v>
      </c>
      <c r="C142" s="330" t="s">
        <v>37</v>
      </c>
      <c r="D142" s="335">
        <v>5391.71</v>
      </c>
      <c r="E142" s="335">
        <v>5148.49</v>
      </c>
      <c r="F142" s="335">
        <v>4739.18</v>
      </c>
      <c r="G142" s="330" t="s">
        <v>37</v>
      </c>
      <c r="H142" s="335">
        <v>4982.3999999999996</v>
      </c>
    </row>
    <row r="143" spans="1:8" ht="20.100000000000001" customHeight="1" x14ac:dyDescent="0.25">
      <c r="A143" s="334" t="s">
        <v>593</v>
      </c>
      <c r="B143" s="334" t="s">
        <v>594</v>
      </c>
      <c r="C143" s="330" t="s">
        <v>37</v>
      </c>
      <c r="D143" s="335">
        <v>0</v>
      </c>
      <c r="E143" s="335">
        <v>0</v>
      </c>
      <c r="F143" s="335">
        <v>2704.01</v>
      </c>
      <c r="G143" s="330" t="s">
        <v>37</v>
      </c>
      <c r="H143" s="335">
        <v>2704.01</v>
      </c>
    </row>
    <row r="144" spans="1:8" ht="20.100000000000001" customHeight="1" x14ac:dyDescent="0.25">
      <c r="A144" s="334" t="s">
        <v>595</v>
      </c>
      <c r="B144" s="334" t="s">
        <v>596</v>
      </c>
      <c r="C144" s="330" t="s">
        <v>37</v>
      </c>
      <c r="D144" s="335">
        <v>0</v>
      </c>
      <c r="E144" s="335">
        <v>0</v>
      </c>
      <c r="F144" s="335">
        <v>3491.41</v>
      </c>
      <c r="G144" s="330" t="s">
        <v>37</v>
      </c>
      <c r="H144" s="335">
        <v>3491.41</v>
      </c>
    </row>
    <row r="145" spans="1:8" ht="20.100000000000001" customHeight="1" x14ac:dyDescent="0.25">
      <c r="A145" s="334" t="s">
        <v>597</v>
      </c>
      <c r="B145" s="334" t="s">
        <v>598</v>
      </c>
      <c r="C145" s="330" t="s">
        <v>37</v>
      </c>
      <c r="D145" s="335">
        <v>0</v>
      </c>
      <c r="E145" s="335">
        <v>0</v>
      </c>
      <c r="F145" s="335">
        <v>1081.5999999999999</v>
      </c>
      <c r="G145" s="330" t="s">
        <v>37</v>
      </c>
      <c r="H145" s="335">
        <v>1081.5999999999999</v>
      </c>
    </row>
    <row r="146" spans="1:8" ht="20.100000000000001" customHeight="1" x14ac:dyDescent="0.25">
      <c r="A146" s="334" t="s">
        <v>599</v>
      </c>
      <c r="B146" s="334" t="s">
        <v>600</v>
      </c>
      <c r="C146" s="330" t="s">
        <v>37</v>
      </c>
      <c r="D146" s="335">
        <v>759</v>
      </c>
      <c r="E146" s="335">
        <v>759</v>
      </c>
      <c r="F146" s="335">
        <v>709</v>
      </c>
      <c r="G146" s="330" t="s">
        <v>37</v>
      </c>
      <c r="H146" s="335">
        <v>709</v>
      </c>
    </row>
    <row r="147" spans="1:8" ht="20.100000000000001" customHeight="1" x14ac:dyDescent="0.25">
      <c r="A147" s="334" t="s">
        <v>601</v>
      </c>
      <c r="B147" s="334" t="s">
        <v>602</v>
      </c>
      <c r="C147" s="330" t="s">
        <v>37</v>
      </c>
      <c r="D147" s="335">
        <v>759</v>
      </c>
      <c r="E147" s="335">
        <v>759</v>
      </c>
      <c r="F147" s="335">
        <v>709</v>
      </c>
      <c r="G147" s="330" t="s">
        <v>37</v>
      </c>
      <c r="H147" s="335">
        <v>709</v>
      </c>
    </row>
    <row r="148" spans="1:8" ht="20.100000000000001" customHeight="1" x14ac:dyDescent="0.25">
      <c r="A148" s="334" t="s">
        <v>603</v>
      </c>
      <c r="B148" s="334" t="s">
        <v>604</v>
      </c>
      <c r="C148" s="330" t="s">
        <v>37</v>
      </c>
      <c r="D148" s="335">
        <v>156</v>
      </c>
      <c r="E148" s="335">
        <v>0</v>
      </c>
      <c r="F148" s="335">
        <v>1061</v>
      </c>
      <c r="G148" s="330" t="s">
        <v>37</v>
      </c>
      <c r="H148" s="335">
        <v>1217</v>
      </c>
    </row>
    <row r="149" spans="1:8" ht="20.100000000000001" customHeight="1" x14ac:dyDescent="0.25">
      <c r="A149" s="330" t="s">
        <v>37</v>
      </c>
    </row>
    <row r="150" spans="1:8" ht="20.100000000000001" customHeight="1" x14ac:dyDescent="0.25">
      <c r="A150" s="328" t="s">
        <v>864</v>
      </c>
      <c r="B150" s="328" t="s">
        <v>770</v>
      </c>
      <c r="C150" s="333" t="s">
        <v>37</v>
      </c>
      <c r="D150" s="332">
        <v>215990.71</v>
      </c>
      <c r="E150" s="332">
        <v>511141.44</v>
      </c>
      <c r="F150" s="332">
        <v>358787.73</v>
      </c>
      <c r="G150" s="333" t="s">
        <v>37</v>
      </c>
      <c r="H150" s="332">
        <v>63637</v>
      </c>
    </row>
    <row r="151" spans="1:8" ht="20.100000000000001" customHeight="1" x14ac:dyDescent="0.25">
      <c r="A151" s="334" t="s">
        <v>865</v>
      </c>
      <c r="B151" s="334" t="s">
        <v>866</v>
      </c>
      <c r="C151" s="330" t="s">
        <v>37</v>
      </c>
      <c r="D151" s="335">
        <v>169753.71</v>
      </c>
      <c r="E151" s="335">
        <v>511141.44</v>
      </c>
      <c r="F151" s="335">
        <v>341387.73</v>
      </c>
      <c r="G151" s="330" t="s">
        <v>37</v>
      </c>
      <c r="H151" s="335">
        <v>0</v>
      </c>
    </row>
    <row r="152" spans="1:8" ht="20.100000000000001" customHeight="1" x14ac:dyDescent="0.25">
      <c r="A152" s="334" t="s">
        <v>899</v>
      </c>
      <c r="B152" s="334" t="s">
        <v>900</v>
      </c>
      <c r="C152" s="330" t="s">
        <v>37</v>
      </c>
      <c r="D152" s="335">
        <v>46237</v>
      </c>
      <c r="E152" s="335">
        <v>0</v>
      </c>
      <c r="F152" s="335">
        <v>0</v>
      </c>
      <c r="G152" s="330" t="s">
        <v>37</v>
      </c>
      <c r="H152" s="335">
        <v>46237</v>
      </c>
    </row>
    <row r="153" spans="1:8" ht="20.100000000000001" customHeight="1" x14ac:dyDescent="0.25">
      <c r="A153" s="334" t="s">
        <v>937</v>
      </c>
      <c r="B153" s="334" t="s">
        <v>938</v>
      </c>
      <c r="C153" s="330" t="s">
        <v>37</v>
      </c>
      <c r="D153" s="335">
        <v>0</v>
      </c>
      <c r="E153" s="335">
        <v>0</v>
      </c>
      <c r="F153" s="335">
        <v>17400</v>
      </c>
      <c r="G153" s="330" t="s">
        <v>37</v>
      </c>
      <c r="H153" s="335">
        <v>17400</v>
      </c>
    </row>
    <row r="154" spans="1:8" ht="20.100000000000001" customHeight="1" x14ac:dyDescent="0.25">
      <c r="A154" s="330" t="s">
        <v>37</v>
      </c>
    </row>
    <row r="155" spans="1:8" ht="20.100000000000001" customHeight="1" x14ac:dyDescent="0.25">
      <c r="A155" s="328" t="s">
        <v>605</v>
      </c>
      <c r="B155" s="328" t="s">
        <v>606</v>
      </c>
      <c r="C155" s="333" t="s">
        <v>37</v>
      </c>
      <c r="D155" s="332">
        <v>20000</v>
      </c>
      <c r="E155" s="332">
        <v>0</v>
      </c>
      <c r="F155" s="332">
        <v>0</v>
      </c>
      <c r="G155" s="333" t="s">
        <v>37</v>
      </c>
      <c r="H155" s="332">
        <v>20000</v>
      </c>
    </row>
    <row r="156" spans="1:8" ht="20.100000000000001" customHeight="1" x14ac:dyDescent="0.25">
      <c r="A156" s="334" t="s">
        <v>607</v>
      </c>
      <c r="B156" s="334" t="s">
        <v>157</v>
      </c>
      <c r="C156" s="330" t="s">
        <v>37</v>
      </c>
      <c r="D156" s="335">
        <v>20000</v>
      </c>
      <c r="E156" s="335">
        <v>0</v>
      </c>
      <c r="F156" s="335">
        <v>0</v>
      </c>
      <c r="G156" s="330" t="s">
        <v>37</v>
      </c>
      <c r="H156" s="335">
        <v>20000</v>
      </c>
    </row>
    <row r="157" spans="1:8" ht="20.100000000000001" customHeight="1" x14ac:dyDescent="0.25">
      <c r="A157" s="330" t="s">
        <v>37</v>
      </c>
    </row>
    <row r="158" spans="1:8" ht="20.100000000000001" customHeight="1" x14ac:dyDescent="0.25">
      <c r="A158" s="328" t="s">
        <v>608</v>
      </c>
      <c r="B158" s="328" t="s">
        <v>609</v>
      </c>
      <c r="C158" s="333" t="s">
        <v>37</v>
      </c>
      <c r="D158" s="332">
        <v>11710411.380000001</v>
      </c>
      <c r="E158" s="332">
        <v>0</v>
      </c>
      <c r="F158" s="332">
        <v>0</v>
      </c>
      <c r="G158" s="333" t="s">
        <v>37</v>
      </c>
      <c r="H158" s="332">
        <v>11710411.380000001</v>
      </c>
    </row>
    <row r="159" spans="1:8" ht="20.100000000000001" customHeight="1" x14ac:dyDescent="0.25">
      <c r="A159" s="334" t="s">
        <v>610</v>
      </c>
      <c r="B159" s="334" t="s">
        <v>370</v>
      </c>
      <c r="C159" s="330" t="s">
        <v>37</v>
      </c>
      <c r="D159" s="335">
        <v>5740504.1799999997</v>
      </c>
      <c r="E159" s="335">
        <v>0</v>
      </c>
      <c r="F159" s="335">
        <v>0</v>
      </c>
      <c r="G159" s="330" t="s">
        <v>37</v>
      </c>
      <c r="H159" s="335">
        <v>5740504.1799999997</v>
      </c>
    </row>
    <row r="160" spans="1:8" ht="20.100000000000001" customHeight="1" x14ac:dyDescent="0.25">
      <c r="A160" s="334" t="s">
        <v>611</v>
      </c>
      <c r="B160" s="334" t="s">
        <v>612</v>
      </c>
      <c r="C160" s="330" t="s">
        <v>37</v>
      </c>
      <c r="D160" s="335">
        <v>5969907.2000000002</v>
      </c>
      <c r="E160" s="335">
        <v>0</v>
      </c>
      <c r="F160" s="335">
        <v>0</v>
      </c>
      <c r="G160" s="330" t="s">
        <v>37</v>
      </c>
      <c r="H160" s="335">
        <v>5969907.2000000002</v>
      </c>
    </row>
    <row r="161" spans="1:8" ht="20.100000000000001" customHeight="1" x14ac:dyDescent="0.25">
      <c r="A161" s="330" t="s">
        <v>37</v>
      </c>
    </row>
    <row r="162" spans="1:8" ht="20.100000000000001" customHeight="1" x14ac:dyDescent="0.25">
      <c r="A162" s="328" t="s">
        <v>613</v>
      </c>
      <c r="B162" s="328" t="s">
        <v>614</v>
      </c>
      <c r="C162" s="333" t="s">
        <v>37</v>
      </c>
      <c r="D162" s="336">
        <v>-10126585.16</v>
      </c>
      <c r="E162" s="332">
        <v>0</v>
      </c>
      <c r="F162" s="332">
        <v>0</v>
      </c>
      <c r="G162" s="333" t="s">
        <v>37</v>
      </c>
      <c r="H162" s="336">
        <v>-10126585.16</v>
      </c>
    </row>
    <row r="163" spans="1:8" ht="20.100000000000001" customHeight="1" x14ac:dyDescent="0.25">
      <c r="A163" s="334" t="s">
        <v>615</v>
      </c>
      <c r="B163" s="334" t="s">
        <v>616</v>
      </c>
      <c r="C163" s="330" t="s">
        <v>37</v>
      </c>
      <c r="D163" s="335">
        <v>1078192.92</v>
      </c>
      <c r="E163" s="335">
        <v>0</v>
      </c>
      <c r="F163" s="335">
        <v>0</v>
      </c>
      <c r="G163" s="330" t="s">
        <v>37</v>
      </c>
      <c r="H163" s="335">
        <v>1078192.92</v>
      </c>
    </row>
    <row r="164" spans="1:8" ht="20.100000000000001" customHeight="1" x14ac:dyDescent="0.25">
      <c r="A164" s="334" t="s">
        <v>617</v>
      </c>
      <c r="B164" s="334" t="s">
        <v>618</v>
      </c>
      <c r="C164" s="330" t="s">
        <v>37</v>
      </c>
      <c r="D164" s="337">
        <v>-1753288.06</v>
      </c>
      <c r="E164" s="335">
        <v>0</v>
      </c>
      <c r="F164" s="335">
        <v>0</v>
      </c>
      <c r="G164" s="330" t="s">
        <v>37</v>
      </c>
      <c r="H164" s="337">
        <v>-1753288.06</v>
      </c>
    </row>
    <row r="165" spans="1:8" ht="20.100000000000001" customHeight="1" x14ac:dyDescent="0.25">
      <c r="A165" s="334" t="s">
        <v>619</v>
      </c>
      <c r="B165" s="334" t="s">
        <v>620</v>
      </c>
      <c r="C165" s="330" t="s">
        <v>37</v>
      </c>
      <c r="D165" s="337">
        <v>-4596806.6500000004</v>
      </c>
      <c r="E165" s="335">
        <v>0</v>
      </c>
      <c r="F165" s="335">
        <v>0</v>
      </c>
      <c r="G165" s="330" t="s">
        <v>37</v>
      </c>
      <c r="H165" s="337">
        <v>-4596806.6500000004</v>
      </c>
    </row>
    <row r="166" spans="1:8" ht="20.100000000000001" customHeight="1" x14ac:dyDescent="0.25">
      <c r="A166" s="334" t="s">
        <v>621</v>
      </c>
      <c r="B166" s="334" t="s">
        <v>622</v>
      </c>
      <c r="C166" s="330" t="s">
        <v>37</v>
      </c>
      <c r="D166" s="337">
        <v>-2471106.06</v>
      </c>
      <c r="E166" s="335">
        <v>0</v>
      </c>
      <c r="F166" s="335">
        <v>0</v>
      </c>
      <c r="G166" s="330" t="s">
        <v>37</v>
      </c>
      <c r="H166" s="337">
        <v>-2471106.06</v>
      </c>
    </row>
    <row r="167" spans="1:8" ht="20.100000000000001" customHeight="1" x14ac:dyDescent="0.25">
      <c r="A167" s="334" t="s">
        <v>623</v>
      </c>
      <c r="B167" s="334" t="s">
        <v>624</v>
      </c>
      <c r="C167" s="330" t="s">
        <v>37</v>
      </c>
      <c r="D167" s="337">
        <v>-1781867.14</v>
      </c>
      <c r="E167" s="335">
        <v>0</v>
      </c>
      <c r="F167" s="335">
        <v>0</v>
      </c>
      <c r="G167" s="330" t="s">
        <v>37</v>
      </c>
      <c r="H167" s="337">
        <v>-1781867.14</v>
      </c>
    </row>
    <row r="168" spans="1:8" ht="20.100000000000001" customHeight="1" x14ac:dyDescent="0.25">
      <c r="A168" s="334" t="s">
        <v>625</v>
      </c>
      <c r="B168" s="334" t="s">
        <v>626</v>
      </c>
      <c r="C168" s="330" t="s">
        <v>37</v>
      </c>
      <c r="D168" s="337">
        <v>-408915.19</v>
      </c>
      <c r="E168" s="335">
        <v>0</v>
      </c>
      <c r="F168" s="335">
        <v>0</v>
      </c>
      <c r="G168" s="330" t="s">
        <v>37</v>
      </c>
      <c r="H168" s="337">
        <v>-408915.19</v>
      </c>
    </row>
    <row r="169" spans="1:8" ht="20.100000000000001" customHeight="1" x14ac:dyDescent="0.25">
      <c r="A169" s="334" t="s">
        <v>627</v>
      </c>
      <c r="B169" s="334" t="s">
        <v>628</v>
      </c>
      <c r="C169" s="330" t="s">
        <v>37</v>
      </c>
      <c r="D169" s="335">
        <v>1032072.48</v>
      </c>
      <c r="E169" s="335">
        <v>0</v>
      </c>
      <c r="F169" s="335">
        <v>0</v>
      </c>
      <c r="G169" s="330" t="s">
        <v>37</v>
      </c>
      <c r="H169" s="335">
        <v>1032072.48</v>
      </c>
    </row>
    <row r="170" spans="1:8" ht="20.100000000000001" customHeight="1" x14ac:dyDescent="0.25">
      <c r="A170" s="334" t="s">
        <v>629</v>
      </c>
      <c r="B170" s="334" t="s">
        <v>630</v>
      </c>
      <c r="C170" s="330" t="s">
        <v>37</v>
      </c>
      <c r="D170" s="337">
        <v>-1224867.46</v>
      </c>
      <c r="E170" s="335">
        <v>0</v>
      </c>
      <c r="F170" s="335">
        <v>0</v>
      </c>
      <c r="G170" s="330" t="s">
        <v>37</v>
      </c>
      <c r="H170" s="337">
        <v>-1224867.46</v>
      </c>
    </row>
    <row r="171" spans="1:8" ht="20.100000000000001" customHeight="1" x14ac:dyDescent="0.25">
      <c r="A171" s="330" t="s">
        <v>37</v>
      </c>
    </row>
    <row r="172" spans="1:8" ht="20.100000000000001" customHeight="1" x14ac:dyDescent="0.25">
      <c r="A172" s="328" t="s">
        <v>631</v>
      </c>
      <c r="B172" s="328" t="s">
        <v>632</v>
      </c>
      <c r="C172" s="333" t="s">
        <v>37</v>
      </c>
      <c r="D172" s="332">
        <v>7848711.4900000002</v>
      </c>
      <c r="E172" s="332">
        <v>0</v>
      </c>
      <c r="F172" s="332">
        <v>1145656.22</v>
      </c>
      <c r="G172" s="333" t="s">
        <v>37</v>
      </c>
      <c r="H172" s="332">
        <v>8994367.7100000009</v>
      </c>
    </row>
    <row r="173" spans="1:8" ht="20.100000000000001" customHeight="1" x14ac:dyDescent="0.25">
      <c r="A173" s="334" t="s">
        <v>633</v>
      </c>
      <c r="B173" s="334" t="s">
        <v>634</v>
      </c>
      <c r="C173" s="330" t="s">
        <v>37</v>
      </c>
      <c r="D173" s="335">
        <v>7848711.4900000002</v>
      </c>
      <c r="E173" s="335">
        <v>0</v>
      </c>
      <c r="F173" s="335">
        <v>1145656.22</v>
      </c>
      <c r="G173" s="330" t="s">
        <v>37</v>
      </c>
      <c r="H173" s="335">
        <v>8994367.7100000009</v>
      </c>
    </row>
    <row r="174" spans="1:8" ht="20.100000000000001" customHeight="1" x14ac:dyDescent="0.25">
      <c r="A174" s="334" t="s">
        <v>635</v>
      </c>
      <c r="B174" s="334" t="s">
        <v>636</v>
      </c>
      <c r="C174" s="330" t="s">
        <v>37</v>
      </c>
      <c r="D174" s="335">
        <v>6289420.0800000001</v>
      </c>
      <c r="E174" s="335">
        <v>0</v>
      </c>
      <c r="F174" s="335">
        <v>957152.77</v>
      </c>
      <c r="G174" s="330" t="s">
        <v>37</v>
      </c>
      <c r="H174" s="335">
        <v>7246572.8499999996</v>
      </c>
    </row>
    <row r="175" spans="1:8" ht="20.100000000000001" customHeight="1" x14ac:dyDescent="0.25">
      <c r="A175" s="334" t="s">
        <v>637</v>
      </c>
      <c r="B175" s="334" t="s">
        <v>638</v>
      </c>
      <c r="C175" s="330" t="s">
        <v>37</v>
      </c>
      <c r="D175" s="335">
        <v>1060583.33</v>
      </c>
      <c r="E175" s="335">
        <v>0</v>
      </c>
      <c r="F175" s="335">
        <v>0</v>
      </c>
      <c r="G175" s="330" t="s">
        <v>37</v>
      </c>
      <c r="H175" s="335">
        <v>1060583.33</v>
      </c>
    </row>
    <row r="176" spans="1:8" ht="20.100000000000001" customHeight="1" x14ac:dyDescent="0.25">
      <c r="A176" s="334" t="s">
        <v>639</v>
      </c>
      <c r="B176" s="334" t="s">
        <v>640</v>
      </c>
      <c r="C176" s="330" t="s">
        <v>37</v>
      </c>
      <c r="D176" s="335">
        <v>45000</v>
      </c>
      <c r="E176" s="335">
        <v>0</v>
      </c>
      <c r="F176" s="335">
        <v>159594.88</v>
      </c>
      <c r="G176" s="330" t="s">
        <v>37</v>
      </c>
      <c r="H176" s="335">
        <v>204594.88</v>
      </c>
    </row>
    <row r="177" spans="1:8" ht="20.100000000000001" customHeight="1" x14ac:dyDescent="0.25">
      <c r="A177" s="334" t="s">
        <v>641</v>
      </c>
      <c r="B177" s="334" t="s">
        <v>642</v>
      </c>
      <c r="C177" s="330" t="s">
        <v>37</v>
      </c>
      <c r="D177" s="335">
        <v>28748.65</v>
      </c>
      <c r="E177" s="335">
        <v>0</v>
      </c>
      <c r="F177" s="335">
        <v>28908.57</v>
      </c>
      <c r="G177" s="330" t="s">
        <v>37</v>
      </c>
      <c r="H177" s="335">
        <v>57657.22</v>
      </c>
    </row>
    <row r="178" spans="1:8" ht="20.100000000000001" customHeight="1" x14ac:dyDescent="0.25">
      <c r="A178" s="334" t="s">
        <v>643</v>
      </c>
      <c r="B178" s="334" t="s">
        <v>644</v>
      </c>
      <c r="C178" s="330" t="s">
        <v>37</v>
      </c>
      <c r="D178" s="335">
        <v>424959.43</v>
      </c>
      <c r="E178" s="335">
        <v>0</v>
      </c>
      <c r="F178" s="335">
        <v>0</v>
      </c>
      <c r="G178" s="330" t="s">
        <v>37</v>
      </c>
      <c r="H178" s="335">
        <v>424959.43</v>
      </c>
    </row>
    <row r="179" spans="1:8" ht="20.100000000000001" customHeight="1" x14ac:dyDescent="0.25">
      <c r="A179" s="330" t="s">
        <v>37</v>
      </c>
    </row>
    <row r="180" spans="1:8" ht="20.100000000000001" customHeight="1" x14ac:dyDescent="0.25">
      <c r="A180" s="328" t="s">
        <v>645</v>
      </c>
      <c r="B180" s="328" t="s">
        <v>5</v>
      </c>
      <c r="C180" s="333" t="s">
        <v>37</v>
      </c>
      <c r="D180" s="332">
        <v>19626.48</v>
      </c>
      <c r="E180" s="332">
        <v>0</v>
      </c>
      <c r="F180" s="332">
        <v>60680.29</v>
      </c>
      <c r="G180" s="333" t="s">
        <v>37</v>
      </c>
      <c r="H180" s="332">
        <v>80306.77</v>
      </c>
    </row>
    <row r="181" spans="1:8" ht="20.100000000000001" customHeight="1" x14ac:dyDescent="0.25">
      <c r="A181" s="334" t="s">
        <v>646</v>
      </c>
      <c r="B181" s="334" t="s">
        <v>647</v>
      </c>
      <c r="C181" s="330" t="s">
        <v>37</v>
      </c>
      <c r="D181" s="335">
        <v>632.75</v>
      </c>
      <c r="E181" s="335">
        <v>0</v>
      </c>
      <c r="F181" s="335">
        <v>501.84</v>
      </c>
      <c r="G181" s="330" t="s">
        <v>37</v>
      </c>
      <c r="H181" s="335">
        <v>1134.5899999999999</v>
      </c>
    </row>
    <row r="182" spans="1:8" ht="20.100000000000001" customHeight="1" x14ac:dyDescent="0.25">
      <c r="A182" s="334" t="s">
        <v>648</v>
      </c>
      <c r="B182" s="334" t="s">
        <v>649</v>
      </c>
      <c r="C182" s="330" t="s">
        <v>37</v>
      </c>
      <c r="D182" s="335">
        <v>0.15</v>
      </c>
      <c r="E182" s="335">
        <v>0</v>
      </c>
      <c r="F182" s="335">
        <v>0.02</v>
      </c>
      <c r="G182" s="330" t="s">
        <v>37</v>
      </c>
      <c r="H182" s="335">
        <v>0.17</v>
      </c>
    </row>
    <row r="183" spans="1:8" ht="20.100000000000001" customHeight="1" x14ac:dyDescent="0.25">
      <c r="A183" s="334" t="s">
        <v>650</v>
      </c>
      <c r="B183" s="334" t="s">
        <v>158</v>
      </c>
      <c r="C183" s="330" t="s">
        <v>37</v>
      </c>
      <c r="D183" s="335">
        <v>18993.580000000002</v>
      </c>
      <c r="E183" s="335">
        <v>0</v>
      </c>
      <c r="F183" s="335">
        <v>60178.43</v>
      </c>
      <c r="G183" s="330" t="s">
        <v>37</v>
      </c>
      <c r="H183" s="335">
        <v>79172.009999999995</v>
      </c>
    </row>
    <row r="184" spans="1:8" ht="20.100000000000001" customHeight="1" x14ac:dyDescent="0.25">
      <c r="A184" s="330" t="s">
        <v>37</v>
      </c>
    </row>
    <row r="185" spans="1:8" ht="20.100000000000001" customHeight="1" x14ac:dyDescent="0.25">
      <c r="A185" s="328" t="s">
        <v>651</v>
      </c>
      <c r="B185" s="328" t="s">
        <v>652</v>
      </c>
      <c r="C185" s="332">
        <v>917674</v>
      </c>
      <c r="D185" s="333" t="s">
        <v>37</v>
      </c>
      <c r="E185" s="332">
        <v>81271.17</v>
      </c>
      <c r="F185" s="332">
        <v>0</v>
      </c>
      <c r="G185" s="332">
        <v>998945.17</v>
      </c>
      <c r="H185" s="333" t="s">
        <v>37</v>
      </c>
    </row>
    <row r="186" spans="1:8" ht="20.100000000000001" customHeight="1" x14ac:dyDescent="0.25">
      <c r="A186" s="334" t="s">
        <v>653</v>
      </c>
      <c r="B186" s="334" t="s">
        <v>654</v>
      </c>
      <c r="C186" s="335">
        <v>533500</v>
      </c>
      <c r="D186" s="330" t="s">
        <v>37</v>
      </c>
      <c r="E186" s="335">
        <v>0</v>
      </c>
      <c r="F186" s="335">
        <v>0</v>
      </c>
      <c r="G186" s="335">
        <v>533500</v>
      </c>
      <c r="H186" s="330" t="s">
        <v>37</v>
      </c>
    </row>
    <row r="187" spans="1:8" ht="20.100000000000001" customHeight="1" x14ac:dyDescent="0.25">
      <c r="A187" s="334" t="s">
        <v>655</v>
      </c>
      <c r="B187" s="334" t="s">
        <v>656</v>
      </c>
      <c r="C187" s="335">
        <v>384174</v>
      </c>
      <c r="D187" s="330" t="s">
        <v>37</v>
      </c>
      <c r="E187" s="335">
        <v>81271.17</v>
      </c>
      <c r="F187" s="335">
        <v>0</v>
      </c>
      <c r="G187" s="335">
        <v>465445.17</v>
      </c>
      <c r="H187" s="330" t="s">
        <v>37</v>
      </c>
    </row>
    <row r="188" spans="1:8" ht="20.100000000000001" customHeight="1" x14ac:dyDescent="0.25">
      <c r="A188" s="330" t="s">
        <v>37</v>
      </c>
    </row>
    <row r="189" spans="1:8" ht="20.100000000000001" customHeight="1" x14ac:dyDescent="0.25">
      <c r="A189" s="328" t="s">
        <v>657</v>
      </c>
      <c r="B189" s="328" t="s">
        <v>658</v>
      </c>
      <c r="C189" s="332">
        <v>2940354.46</v>
      </c>
      <c r="D189" s="333" t="s">
        <v>37</v>
      </c>
      <c r="E189" s="332">
        <v>530160.94999999995</v>
      </c>
      <c r="F189" s="332">
        <v>0</v>
      </c>
      <c r="G189" s="332">
        <v>3470515.41</v>
      </c>
      <c r="H189" s="333" t="s">
        <v>37</v>
      </c>
    </row>
    <row r="190" spans="1:8" ht="20.100000000000001" customHeight="1" x14ac:dyDescent="0.25">
      <c r="A190" s="334" t="s">
        <v>659</v>
      </c>
      <c r="B190" s="334" t="s">
        <v>660</v>
      </c>
      <c r="C190" s="335">
        <v>86100</v>
      </c>
      <c r="D190" s="330" t="s">
        <v>37</v>
      </c>
      <c r="E190" s="335">
        <v>127500</v>
      </c>
      <c r="F190" s="335">
        <v>0</v>
      </c>
      <c r="G190" s="335">
        <v>213600</v>
      </c>
      <c r="H190" s="330" t="s">
        <v>37</v>
      </c>
    </row>
    <row r="191" spans="1:8" ht="20.100000000000001" customHeight="1" x14ac:dyDescent="0.25">
      <c r="A191" s="334" t="s">
        <v>661</v>
      </c>
      <c r="B191" s="334" t="s">
        <v>662</v>
      </c>
      <c r="C191" s="335">
        <v>61512.9</v>
      </c>
      <c r="D191" s="330" t="s">
        <v>37</v>
      </c>
      <c r="E191" s="335">
        <v>64782.5</v>
      </c>
      <c r="F191" s="335">
        <v>0</v>
      </c>
      <c r="G191" s="335">
        <v>126295.4</v>
      </c>
      <c r="H191" s="330" t="s">
        <v>37</v>
      </c>
    </row>
    <row r="192" spans="1:8" ht="20.100000000000001" customHeight="1" x14ac:dyDescent="0.25">
      <c r="A192" s="334" t="s">
        <v>663</v>
      </c>
      <c r="B192" s="334" t="s">
        <v>664</v>
      </c>
      <c r="C192" s="335">
        <v>15948.29</v>
      </c>
      <c r="D192" s="330" t="s">
        <v>37</v>
      </c>
      <c r="E192" s="335">
        <v>2155.17</v>
      </c>
      <c r="F192" s="335">
        <v>0</v>
      </c>
      <c r="G192" s="335">
        <v>18103.46</v>
      </c>
      <c r="H192" s="330" t="s">
        <v>37</v>
      </c>
    </row>
    <row r="193" spans="1:8" ht="20.100000000000001" customHeight="1" x14ac:dyDescent="0.25">
      <c r="A193" s="334" t="s">
        <v>665</v>
      </c>
      <c r="B193" s="334" t="s">
        <v>666</v>
      </c>
      <c r="C193" s="335">
        <v>102857.5</v>
      </c>
      <c r="D193" s="330" t="s">
        <v>37</v>
      </c>
      <c r="E193" s="335">
        <v>94892</v>
      </c>
      <c r="F193" s="335">
        <v>0</v>
      </c>
      <c r="G193" s="335">
        <v>197749.5</v>
      </c>
      <c r="H193" s="330" t="s">
        <v>37</v>
      </c>
    </row>
    <row r="194" spans="1:8" ht="20.100000000000001" customHeight="1" x14ac:dyDescent="0.25">
      <c r="A194" s="334" t="s">
        <v>667</v>
      </c>
      <c r="B194" s="334" t="s">
        <v>668</v>
      </c>
      <c r="C194" s="335">
        <v>87857.5</v>
      </c>
      <c r="D194" s="330" t="s">
        <v>37</v>
      </c>
      <c r="E194" s="335">
        <v>84892</v>
      </c>
      <c r="F194" s="335">
        <v>0</v>
      </c>
      <c r="G194" s="335">
        <v>172749.5</v>
      </c>
      <c r="H194" s="330" t="s">
        <v>37</v>
      </c>
    </row>
    <row r="195" spans="1:8" ht="20.100000000000001" customHeight="1" x14ac:dyDescent="0.25">
      <c r="A195" s="334" t="s">
        <v>669</v>
      </c>
      <c r="B195" s="334" t="s">
        <v>670</v>
      </c>
      <c r="C195" s="335">
        <v>15000</v>
      </c>
      <c r="D195" s="330" t="s">
        <v>37</v>
      </c>
      <c r="E195" s="335">
        <v>10000</v>
      </c>
      <c r="F195" s="335">
        <v>0</v>
      </c>
      <c r="G195" s="335">
        <v>25000</v>
      </c>
      <c r="H195" s="330" t="s">
        <v>37</v>
      </c>
    </row>
    <row r="196" spans="1:8" ht="20.100000000000001" customHeight="1" x14ac:dyDescent="0.25">
      <c r="A196" s="334" t="s">
        <v>671</v>
      </c>
      <c r="B196" s="334" t="s">
        <v>672</v>
      </c>
      <c r="C196" s="335">
        <v>4755.9399999999996</v>
      </c>
      <c r="D196" s="330" t="s">
        <v>37</v>
      </c>
      <c r="E196" s="335">
        <v>0</v>
      </c>
      <c r="F196" s="335">
        <v>0</v>
      </c>
      <c r="G196" s="335">
        <v>4755.9399999999996</v>
      </c>
      <c r="H196" s="330" t="s">
        <v>37</v>
      </c>
    </row>
    <row r="197" spans="1:8" ht="20.100000000000001" customHeight="1" x14ac:dyDescent="0.25">
      <c r="A197" s="334" t="s">
        <v>673</v>
      </c>
      <c r="B197" s="334" t="s">
        <v>674</v>
      </c>
      <c r="C197" s="335">
        <v>189815</v>
      </c>
      <c r="D197" s="330" t="s">
        <v>37</v>
      </c>
      <c r="E197" s="335">
        <v>0</v>
      </c>
      <c r="F197" s="335">
        <v>0</v>
      </c>
      <c r="G197" s="335">
        <v>189815</v>
      </c>
      <c r="H197" s="330" t="s">
        <v>37</v>
      </c>
    </row>
    <row r="198" spans="1:8" ht="20.100000000000001" customHeight="1" x14ac:dyDescent="0.25">
      <c r="A198" s="334" t="s">
        <v>675</v>
      </c>
      <c r="B198" s="334" t="s">
        <v>668</v>
      </c>
      <c r="C198" s="335">
        <v>189815</v>
      </c>
      <c r="D198" s="330" t="s">
        <v>37</v>
      </c>
      <c r="E198" s="335">
        <v>0</v>
      </c>
      <c r="F198" s="335">
        <v>0</v>
      </c>
      <c r="G198" s="335">
        <v>189815</v>
      </c>
      <c r="H198" s="330" t="s">
        <v>37</v>
      </c>
    </row>
    <row r="199" spans="1:8" ht="20.100000000000001" customHeight="1" x14ac:dyDescent="0.25">
      <c r="A199" s="334" t="s">
        <v>683</v>
      </c>
      <c r="B199" s="334" t="s">
        <v>684</v>
      </c>
      <c r="C199" s="335">
        <v>424465.78</v>
      </c>
      <c r="D199" s="330" t="s">
        <v>37</v>
      </c>
      <c r="E199" s="335">
        <v>0</v>
      </c>
      <c r="F199" s="335">
        <v>0</v>
      </c>
      <c r="G199" s="335">
        <v>424465.78</v>
      </c>
      <c r="H199" s="330" t="s">
        <v>37</v>
      </c>
    </row>
    <row r="200" spans="1:8" ht="20.100000000000001" customHeight="1" x14ac:dyDescent="0.25">
      <c r="A200" s="334" t="s">
        <v>687</v>
      </c>
      <c r="B200" s="334" t="s">
        <v>688</v>
      </c>
      <c r="C200" s="335">
        <v>16826.72</v>
      </c>
      <c r="D200" s="330" t="s">
        <v>37</v>
      </c>
      <c r="E200" s="335">
        <v>6800</v>
      </c>
      <c r="F200" s="335">
        <v>0</v>
      </c>
      <c r="G200" s="335">
        <v>23626.720000000001</v>
      </c>
      <c r="H200" s="330" t="s">
        <v>37</v>
      </c>
    </row>
    <row r="201" spans="1:8" ht="20.100000000000001" customHeight="1" x14ac:dyDescent="0.25">
      <c r="A201" s="334" t="s">
        <v>689</v>
      </c>
      <c r="B201" s="334" t="s">
        <v>690</v>
      </c>
      <c r="C201" s="335">
        <v>26250</v>
      </c>
      <c r="D201" s="330" t="s">
        <v>37</v>
      </c>
      <c r="E201" s="335">
        <v>54400</v>
      </c>
      <c r="F201" s="335">
        <v>0</v>
      </c>
      <c r="G201" s="335">
        <v>80650</v>
      </c>
      <c r="H201" s="330" t="s">
        <v>37</v>
      </c>
    </row>
    <row r="202" spans="1:8" ht="20.100000000000001" customHeight="1" x14ac:dyDescent="0.25">
      <c r="A202" s="334" t="s">
        <v>693</v>
      </c>
      <c r="B202" s="334" t="s">
        <v>694</v>
      </c>
      <c r="C202" s="335">
        <v>43825</v>
      </c>
      <c r="D202" s="330" t="s">
        <v>37</v>
      </c>
      <c r="E202" s="335">
        <v>0</v>
      </c>
      <c r="F202" s="335">
        <v>0</v>
      </c>
      <c r="G202" s="335">
        <v>43825</v>
      </c>
      <c r="H202" s="330" t="s">
        <v>37</v>
      </c>
    </row>
    <row r="203" spans="1:8" ht="20.100000000000001" customHeight="1" x14ac:dyDescent="0.25">
      <c r="A203" s="334" t="s">
        <v>695</v>
      </c>
      <c r="B203" s="334" t="s">
        <v>696</v>
      </c>
      <c r="C203" s="335">
        <v>918900.91</v>
      </c>
      <c r="D203" s="330" t="s">
        <v>37</v>
      </c>
      <c r="E203" s="335">
        <v>0</v>
      </c>
      <c r="F203" s="335">
        <v>0</v>
      </c>
      <c r="G203" s="335">
        <v>918900.91</v>
      </c>
      <c r="H203" s="330" t="s">
        <v>37</v>
      </c>
    </row>
    <row r="204" spans="1:8" ht="20.100000000000001" customHeight="1" x14ac:dyDescent="0.25">
      <c r="A204" s="334" t="s">
        <v>697</v>
      </c>
      <c r="B204" s="334" t="s">
        <v>698</v>
      </c>
      <c r="C204" s="335">
        <v>5500</v>
      </c>
      <c r="D204" s="330" t="s">
        <v>37</v>
      </c>
      <c r="E204" s="335">
        <v>0</v>
      </c>
      <c r="F204" s="335">
        <v>0</v>
      </c>
      <c r="G204" s="335">
        <v>5500</v>
      </c>
      <c r="H204" s="330" t="s">
        <v>37</v>
      </c>
    </row>
    <row r="205" spans="1:8" ht="20.100000000000001" customHeight="1" x14ac:dyDescent="0.25">
      <c r="A205" s="334" t="s">
        <v>699</v>
      </c>
      <c r="B205" s="334" t="s">
        <v>700</v>
      </c>
      <c r="C205" s="335">
        <v>678253.74</v>
      </c>
      <c r="D205" s="330" t="s">
        <v>37</v>
      </c>
      <c r="E205" s="335">
        <v>160206.28</v>
      </c>
      <c r="F205" s="335">
        <v>0</v>
      </c>
      <c r="G205" s="335">
        <v>838460.02</v>
      </c>
      <c r="H205" s="330" t="s">
        <v>37</v>
      </c>
    </row>
    <row r="206" spans="1:8" ht="20.100000000000001" customHeight="1" x14ac:dyDescent="0.25">
      <c r="A206" s="334" t="s">
        <v>701</v>
      </c>
      <c r="B206" s="334" t="s">
        <v>702</v>
      </c>
      <c r="C206" s="335">
        <v>94425</v>
      </c>
      <c r="D206" s="330" t="s">
        <v>37</v>
      </c>
      <c r="E206" s="335">
        <v>300</v>
      </c>
      <c r="F206" s="335">
        <v>0</v>
      </c>
      <c r="G206" s="335">
        <v>94725</v>
      </c>
      <c r="H206" s="330" t="s">
        <v>37</v>
      </c>
    </row>
    <row r="207" spans="1:8" ht="20.100000000000001" customHeight="1" x14ac:dyDescent="0.25">
      <c r="A207" s="334" t="s">
        <v>703</v>
      </c>
      <c r="B207" s="334" t="s">
        <v>704</v>
      </c>
      <c r="C207" s="335">
        <v>129955.73</v>
      </c>
      <c r="D207" s="330" t="s">
        <v>37</v>
      </c>
      <c r="E207" s="335">
        <v>0</v>
      </c>
      <c r="F207" s="335">
        <v>0</v>
      </c>
      <c r="G207" s="335">
        <v>129955.73</v>
      </c>
      <c r="H207" s="330" t="s">
        <v>37</v>
      </c>
    </row>
    <row r="208" spans="1:8" ht="20.100000000000001" customHeight="1" x14ac:dyDescent="0.25">
      <c r="A208" s="334" t="s">
        <v>707</v>
      </c>
      <c r="B208" s="334" t="s">
        <v>708</v>
      </c>
      <c r="C208" s="335">
        <v>121191.95</v>
      </c>
      <c r="D208" s="330" t="s">
        <v>37</v>
      </c>
      <c r="E208" s="335">
        <v>19125</v>
      </c>
      <c r="F208" s="335">
        <v>0</v>
      </c>
      <c r="G208" s="335">
        <v>140316.95000000001</v>
      </c>
      <c r="H208" s="330" t="s">
        <v>37</v>
      </c>
    </row>
    <row r="209" spans="1:8" ht="20.100000000000001" customHeight="1" x14ac:dyDescent="0.25">
      <c r="A209" s="334" t="s">
        <v>709</v>
      </c>
      <c r="B209" s="334" t="s">
        <v>710</v>
      </c>
      <c r="C209" s="335">
        <v>19770</v>
      </c>
      <c r="D209" s="330" t="s">
        <v>37</v>
      </c>
      <c r="E209" s="335">
        <v>0</v>
      </c>
      <c r="F209" s="335">
        <v>0</v>
      </c>
      <c r="G209" s="335">
        <v>19770</v>
      </c>
      <c r="H209" s="330" t="s">
        <v>37</v>
      </c>
    </row>
    <row r="210" spans="1:8" ht="20.100000000000001" customHeight="1" x14ac:dyDescent="0.25">
      <c r="A210" s="330" t="s">
        <v>37</v>
      </c>
    </row>
    <row r="211" spans="1:8" ht="20.100000000000001" customHeight="1" x14ac:dyDescent="0.25">
      <c r="A211" s="328" t="s">
        <v>711</v>
      </c>
      <c r="B211" s="328" t="s">
        <v>712</v>
      </c>
      <c r="C211" s="332">
        <v>1226571.22</v>
      </c>
      <c r="D211" s="333" t="s">
        <v>37</v>
      </c>
      <c r="E211" s="332">
        <v>274600.21999999997</v>
      </c>
      <c r="F211" s="332">
        <v>0</v>
      </c>
      <c r="G211" s="332">
        <v>1501171.44</v>
      </c>
      <c r="H211" s="333" t="s">
        <v>37</v>
      </c>
    </row>
    <row r="212" spans="1:8" ht="20.100000000000001" customHeight="1" x14ac:dyDescent="0.25">
      <c r="A212" s="334" t="s">
        <v>717</v>
      </c>
      <c r="B212" s="334" t="s">
        <v>718</v>
      </c>
      <c r="C212" s="335">
        <v>13038.94</v>
      </c>
      <c r="D212" s="330" t="s">
        <v>37</v>
      </c>
      <c r="E212" s="335">
        <v>4621.7299999999996</v>
      </c>
      <c r="F212" s="335">
        <v>0</v>
      </c>
      <c r="G212" s="335">
        <v>17660.669999999998</v>
      </c>
      <c r="H212" s="330" t="s">
        <v>37</v>
      </c>
    </row>
    <row r="213" spans="1:8" ht="20.100000000000001" customHeight="1" x14ac:dyDescent="0.25">
      <c r="A213" s="334" t="s">
        <v>719</v>
      </c>
      <c r="B213" s="334" t="s">
        <v>720</v>
      </c>
      <c r="C213" s="335">
        <v>2704.07</v>
      </c>
      <c r="D213" s="330" t="s">
        <v>37</v>
      </c>
      <c r="E213" s="335">
        <v>2704.01</v>
      </c>
      <c r="F213" s="335">
        <v>0</v>
      </c>
      <c r="G213" s="335">
        <v>5408.08</v>
      </c>
      <c r="H213" s="330" t="s">
        <v>37</v>
      </c>
    </row>
    <row r="214" spans="1:8" ht="20.100000000000001" customHeight="1" x14ac:dyDescent="0.25">
      <c r="A214" s="334" t="s">
        <v>721</v>
      </c>
      <c r="B214" s="334" t="s">
        <v>722</v>
      </c>
      <c r="C214" s="335">
        <v>2883.07</v>
      </c>
      <c r="D214" s="330" t="s">
        <v>37</v>
      </c>
      <c r="E214" s="335">
        <v>2883.01</v>
      </c>
      <c r="F214" s="335">
        <v>0</v>
      </c>
      <c r="G214" s="335">
        <v>5766.08</v>
      </c>
      <c r="H214" s="330" t="s">
        <v>37</v>
      </c>
    </row>
    <row r="215" spans="1:8" ht="20.100000000000001" customHeight="1" x14ac:dyDescent="0.25">
      <c r="A215" s="334" t="s">
        <v>723</v>
      </c>
      <c r="B215" s="334" t="s">
        <v>724</v>
      </c>
      <c r="C215" s="335">
        <v>1081.6199999999999</v>
      </c>
      <c r="D215" s="330" t="s">
        <v>37</v>
      </c>
      <c r="E215" s="335">
        <v>1081.5999999999999</v>
      </c>
      <c r="F215" s="335">
        <v>0</v>
      </c>
      <c r="G215" s="335">
        <v>2163.2199999999998</v>
      </c>
      <c r="H215" s="330" t="s">
        <v>37</v>
      </c>
    </row>
    <row r="216" spans="1:8" ht="20.100000000000001" customHeight="1" x14ac:dyDescent="0.25">
      <c r="A216" s="334" t="s">
        <v>725</v>
      </c>
      <c r="B216" s="334" t="s">
        <v>726</v>
      </c>
      <c r="C216" s="335">
        <v>2620</v>
      </c>
      <c r="D216" s="330" t="s">
        <v>37</v>
      </c>
      <c r="E216" s="335">
        <v>709</v>
      </c>
      <c r="F216" s="335">
        <v>0</v>
      </c>
      <c r="G216" s="335">
        <v>3329</v>
      </c>
      <c r="H216" s="330" t="s">
        <v>37</v>
      </c>
    </row>
    <row r="217" spans="1:8" ht="20.100000000000001" customHeight="1" x14ac:dyDescent="0.25">
      <c r="A217" s="334" t="s">
        <v>727</v>
      </c>
      <c r="B217" s="334" t="s">
        <v>728</v>
      </c>
      <c r="C217" s="335">
        <v>57797.13</v>
      </c>
      <c r="D217" s="330" t="s">
        <v>37</v>
      </c>
      <c r="E217" s="335">
        <v>20250.32</v>
      </c>
      <c r="F217" s="335">
        <v>0</v>
      </c>
      <c r="G217" s="335">
        <v>78047.45</v>
      </c>
      <c r="H217" s="330" t="s">
        <v>37</v>
      </c>
    </row>
    <row r="218" spans="1:8" ht="20.100000000000001" customHeight="1" x14ac:dyDescent="0.25">
      <c r="A218" s="334" t="s">
        <v>730</v>
      </c>
      <c r="B218" s="334" t="s">
        <v>731</v>
      </c>
      <c r="C218" s="335">
        <v>1033996.14</v>
      </c>
      <c r="D218" s="330" t="s">
        <v>37</v>
      </c>
      <c r="E218" s="335">
        <v>219826.53</v>
      </c>
      <c r="F218" s="335">
        <v>0</v>
      </c>
      <c r="G218" s="335">
        <v>1253822.67</v>
      </c>
      <c r="H218" s="330" t="s">
        <v>37</v>
      </c>
    </row>
    <row r="219" spans="1:8" ht="20.100000000000001" customHeight="1" x14ac:dyDescent="0.25">
      <c r="A219" s="334" t="s">
        <v>734</v>
      </c>
      <c r="B219" s="334" t="s">
        <v>735</v>
      </c>
      <c r="C219" s="335">
        <v>15188.88</v>
      </c>
      <c r="D219" s="330" t="s">
        <v>37</v>
      </c>
      <c r="E219" s="335">
        <v>0</v>
      </c>
      <c r="F219" s="335">
        <v>0</v>
      </c>
      <c r="G219" s="335">
        <v>15188.88</v>
      </c>
      <c r="H219" s="330" t="s">
        <v>37</v>
      </c>
    </row>
    <row r="220" spans="1:8" ht="20.100000000000001" customHeight="1" x14ac:dyDescent="0.25">
      <c r="A220" s="334" t="s">
        <v>736</v>
      </c>
      <c r="B220" s="334" t="s">
        <v>737</v>
      </c>
      <c r="C220" s="335">
        <v>3797.22</v>
      </c>
      <c r="D220" s="330" t="s">
        <v>37</v>
      </c>
      <c r="E220" s="335">
        <v>0</v>
      </c>
      <c r="F220" s="335">
        <v>0</v>
      </c>
      <c r="G220" s="335">
        <v>3797.22</v>
      </c>
      <c r="H220" s="330" t="s">
        <v>37</v>
      </c>
    </row>
    <row r="221" spans="1:8" ht="20.100000000000001" customHeight="1" x14ac:dyDescent="0.25">
      <c r="A221" s="334" t="s">
        <v>745</v>
      </c>
      <c r="B221" s="334" t="s">
        <v>746</v>
      </c>
      <c r="C221" s="335">
        <v>8859.33</v>
      </c>
      <c r="D221" s="330" t="s">
        <v>37</v>
      </c>
      <c r="E221" s="335">
        <v>3375.04</v>
      </c>
      <c r="F221" s="335">
        <v>0</v>
      </c>
      <c r="G221" s="335">
        <v>12234.37</v>
      </c>
      <c r="H221" s="330" t="s">
        <v>37</v>
      </c>
    </row>
    <row r="222" spans="1:8" ht="20.100000000000001" customHeight="1" x14ac:dyDescent="0.25">
      <c r="A222" s="334" t="s">
        <v>747</v>
      </c>
      <c r="B222" s="334" t="s">
        <v>748</v>
      </c>
      <c r="C222" s="335">
        <v>524</v>
      </c>
      <c r="D222" s="330" t="s">
        <v>37</v>
      </c>
      <c r="E222" s="335">
        <v>0</v>
      </c>
      <c r="F222" s="335">
        <v>0</v>
      </c>
      <c r="G222" s="335">
        <v>524</v>
      </c>
      <c r="H222" s="330" t="s">
        <v>37</v>
      </c>
    </row>
    <row r="223" spans="1:8" ht="20.100000000000001" customHeight="1" x14ac:dyDescent="0.25">
      <c r="A223" s="334" t="s">
        <v>749</v>
      </c>
      <c r="B223" s="334" t="s">
        <v>750</v>
      </c>
      <c r="C223" s="335">
        <v>82393.16</v>
      </c>
      <c r="D223" s="330" t="s">
        <v>37</v>
      </c>
      <c r="E223" s="335">
        <v>19148.98</v>
      </c>
      <c r="F223" s="335">
        <v>0</v>
      </c>
      <c r="G223" s="335">
        <v>101542.14</v>
      </c>
      <c r="H223" s="330" t="s">
        <v>37</v>
      </c>
    </row>
    <row r="224" spans="1:8" ht="20.100000000000001" customHeight="1" x14ac:dyDescent="0.25">
      <c r="A224" s="334" t="s">
        <v>751</v>
      </c>
      <c r="B224" s="334" t="s">
        <v>752</v>
      </c>
      <c r="C224" s="335">
        <v>843.83</v>
      </c>
      <c r="D224" s="330" t="s">
        <v>37</v>
      </c>
      <c r="E224" s="335">
        <v>0</v>
      </c>
      <c r="F224" s="335">
        <v>0</v>
      </c>
      <c r="G224" s="335">
        <v>843.83</v>
      </c>
      <c r="H224" s="330" t="s">
        <v>37</v>
      </c>
    </row>
    <row r="225" spans="1:8" ht="20.100000000000001" customHeight="1" x14ac:dyDescent="0.25">
      <c r="A225" s="334" t="s">
        <v>753</v>
      </c>
      <c r="B225" s="334" t="s">
        <v>754</v>
      </c>
      <c r="C225" s="335">
        <v>843.83</v>
      </c>
      <c r="D225" s="330" t="s">
        <v>37</v>
      </c>
      <c r="E225" s="335">
        <v>0</v>
      </c>
      <c r="F225" s="335">
        <v>0</v>
      </c>
      <c r="G225" s="335">
        <v>843.83</v>
      </c>
      <c r="H225" s="330" t="s">
        <v>37</v>
      </c>
    </row>
    <row r="226" spans="1:8" ht="20.100000000000001" customHeight="1" x14ac:dyDescent="0.25">
      <c r="A226" s="330" t="s">
        <v>37</v>
      </c>
    </row>
    <row r="227" spans="1:8" ht="20.100000000000001" customHeight="1" x14ac:dyDescent="0.25">
      <c r="A227" s="328" t="s">
        <v>755</v>
      </c>
      <c r="B227" s="328" t="s">
        <v>756</v>
      </c>
      <c r="C227" s="332">
        <v>133420.32</v>
      </c>
      <c r="D227" s="333" t="s">
        <v>37</v>
      </c>
      <c r="E227" s="332">
        <v>9299.08</v>
      </c>
      <c r="F227" s="332">
        <v>0</v>
      </c>
      <c r="G227" s="332">
        <v>142719.4</v>
      </c>
      <c r="H227" s="333" t="s">
        <v>37</v>
      </c>
    </row>
    <row r="228" spans="1:8" ht="20.100000000000001" customHeight="1" x14ac:dyDescent="0.25">
      <c r="A228" s="334" t="s">
        <v>757</v>
      </c>
      <c r="B228" s="334" t="s">
        <v>758</v>
      </c>
      <c r="C228" s="335">
        <v>3963.37</v>
      </c>
      <c r="D228" s="330" t="s">
        <v>37</v>
      </c>
      <c r="E228" s="335">
        <v>360</v>
      </c>
      <c r="F228" s="335">
        <v>0</v>
      </c>
      <c r="G228" s="335">
        <v>4323.37</v>
      </c>
      <c r="H228" s="330" t="s">
        <v>37</v>
      </c>
    </row>
    <row r="229" spans="1:8" ht="20.100000000000001" customHeight="1" x14ac:dyDescent="0.25">
      <c r="A229" s="334" t="s">
        <v>759</v>
      </c>
      <c r="B229" s="334" t="s">
        <v>760</v>
      </c>
      <c r="C229" s="335">
        <v>509.74</v>
      </c>
      <c r="D229" s="330" t="s">
        <v>37</v>
      </c>
      <c r="E229" s="335">
        <v>0</v>
      </c>
      <c r="F229" s="335">
        <v>0</v>
      </c>
      <c r="G229" s="335">
        <v>509.74</v>
      </c>
      <c r="H229" s="330" t="s">
        <v>37</v>
      </c>
    </row>
    <row r="230" spans="1:8" ht="20.100000000000001" customHeight="1" x14ac:dyDescent="0.25">
      <c r="A230" s="334" t="s">
        <v>761</v>
      </c>
      <c r="B230" s="334" t="s">
        <v>762</v>
      </c>
      <c r="C230" s="335">
        <v>128947.21</v>
      </c>
      <c r="D230" s="330" t="s">
        <v>37</v>
      </c>
      <c r="E230" s="335">
        <v>8939.08</v>
      </c>
      <c r="F230" s="335">
        <v>0</v>
      </c>
      <c r="G230" s="335">
        <v>137886.29</v>
      </c>
      <c r="H230" s="330" t="s">
        <v>37</v>
      </c>
    </row>
    <row r="231" spans="1:8" ht="20.100000000000001" customHeight="1" x14ac:dyDescent="0.25">
      <c r="A231" s="330" t="s">
        <v>37</v>
      </c>
    </row>
    <row r="232" spans="1:8" ht="20.100000000000001" customHeight="1" x14ac:dyDescent="0.25">
      <c r="A232" s="330"/>
      <c r="B232" s="334" t="s">
        <v>81</v>
      </c>
      <c r="C232" s="335">
        <v>0</v>
      </c>
      <c r="D232" s="330"/>
      <c r="E232" s="335">
        <v>0</v>
      </c>
      <c r="F232" s="335">
        <v>0</v>
      </c>
      <c r="G232" s="335">
        <v>0</v>
      </c>
      <c r="H232" s="330"/>
    </row>
    <row r="233" spans="1:8" ht="20.100000000000001" customHeight="1" x14ac:dyDescent="0.25">
      <c r="A233" s="330"/>
      <c r="B233" s="330" t="s">
        <v>37</v>
      </c>
      <c r="C233" s="330"/>
      <c r="D233" s="335">
        <v>0</v>
      </c>
      <c r="E233" s="330"/>
      <c r="F233" s="330"/>
      <c r="G233" s="330"/>
      <c r="H233" s="335">
        <v>0</v>
      </c>
    </row>
    <row r="234" spans="1:8" ht="20.100000000000001" customHeight="1" x14ac:dyDescent="0.25">
      <c r="A234" s="330" t="s">
        <v>37</v>
      </c>
    </row>
    <row r="235" spans="1:8" ht="12" customHeight="1" x14ac:dyDescent="0.25"/>
    <row r="236" spans="1:8" ht="20.100000000000001" customHeight="1" x14ac:dyDescent="0.25">
      <c r="A236" s="330"/>
      <c r="B236" s="334" t="s">
        <v>82</v>
      </c>
      <c r="C236" s="335">
        <v>10560110.93</v>
      </c>
      <c r="D236" s="330"/>
      <c r="E236" s="335">
        <v>5958778.3099999996</v>
      </c>
      <c r="F236" s="335">
        <v>5958778.3099999996</v>
      </c>
      <c r="G236" s="335">
        <v>11629918.890000001</v>
      </c>
      <c r="H236" s="330"/>
    </row>
    <row r="237" spans="1:8" ht="20.100000000000001" customHeight="1" x14ac:dyDescent="0.25">
      <c r="A237" s="330"/>
      <c r="B237" s="330"/>
      <c r="C237" s="330"/>
      <c r="D237" s="335">
        <v>10560110.93</v>
      </c>
      <c r="E237" s="330"/>
      <c r="F237" s="330"/>
      <c r="G237" s="330"/>
      <c r="H237" s="335">
        <v>11629918.890000001</v>
      </c>
    </row>
    <row r="238" spans="1:8" ht="12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H236"/>
  <sheetViews>
    <sheetView topLeftCell="A166" workbookViewId="0"/>
  </sheetViews>
  <sheetFormatPr baseColWidth="10" defaultColWidth="9.140625" defaultRowHeight="15" x14ac:dyDescent="0.25"/>
  <cols>
    <col min="1" max="1" width="13.7109375" style="325" customWidth="1"/>
    <col min="2" max="2" width="34.14062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939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362315.06</v>
      </c>
      <c r="D9" s="333" t="s">
        <v>37</v>
      </c>
      <c r="E9" s="332">
        <v>987610.23</v>
      </c>
      <c r="F9" s="332">
        <v>1163908.51</v>
      </c>
      <c r="G9" s="332">
        <v>186016.78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59552.99</v>
      </c>
      <c r="D10" s="330" t="s">
        <v>37</v>
      </c>
      <c r="E10" s="335">
        <v>332081.64</v>
      </c>
      <c r="F10" s="335">
        <v>377432.34</v>
      </c>
      <c r="G10" s="335">
        <v>14202.29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302762.07</v>
      </c>
      <c r="D11" s="330" t="s">
        <v>37</v>
      </c>
      <c r="E11" s="335">
        <v>655528.59</v>
      </c>
      <c r="F11" s="335">
        <v>786476.17</v>
      </c>
      <c r="G11" s="335">
        <v>171814.49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1340308.6599999999</v>
      </c>
      <c r="D13" s="333" t="s">
        <v>37</v>
      </c>
      <c r="E13" s="332">
        <v>586045.41</v>
      </c>
      <c r="F13" s="332">
        <v>382800</v>
      </c>
      <c r="G13" s="332">
        <v>1543554.07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5469.28</v>
      </c>
      <c r="D14" s="330" t="s">
        <v>37</v>
      </c>
      <c r="E14" s="335">
        <v>25000</v>
      </c>
      <c r="F14" s="335">
        <v>0</v>
      </c>
      <c r="G14" s="335">
        <v>30469.279999999999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87641.38</v>
      </c>
      <c r="D15" s="330" t="s">
        <v>37</v>
      </c>
      <c r="E15" s="335">
        <v>397968.86</v>
      </c>
      <c r="F15" s="335">
        <v>0</v>
      </c>
      <c r="G15" s="335">
        <v>485610.23999999999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73259.87</v>
      </c>
      <c r="D16" s="330" t="s">
        <v>37</v>
      </c>
      <c r="E16" s="335">
        <v>9666.66</v>
      </c>
      <c r="F16" s="335">
        <v>23000</v>
      </c>
      <c r="G16" s="335">
        <v>59926.53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1173938.1299999999</v>
      </c>
      <c r="D17" s="330" t="s">
        <v>37</v>
      </c>
      <c r="E17" s="335">
        <v>153409.89000000001</v>
      </c>
      <c r="F17" s="335">
        <v>359800</v>
      </c>
      <c r="G17" s="335">
        <v>967548.02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678584.15</v>
      </c>
      <c r="D23" s="333" t="s">
        <v>37</v>
      </c>
      <c r="E23" s="332">
        <v>729525.45</v>
      </c>
      <c r="F23" s="332">
        <v>353591.96</v>
      </c>
      <c r="G23" s="332">
        <v>1054517.6399999999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626384.15</v>
      </c>
      <c r="D24" s="330" t="s">
        <v>37</v>
      </c>
      <c r="E24" s="335">
        <v>0</v>
      </c>
      <c r="F24" s="335">
        <v>272554.96000000002</v>
      </c>
      <c r="G24" s="335">
        <v>353829.19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626384.15</v>
      </c>
      <c r="D25" s="330" t="s">
        <v>37</v>
      </c>
      <c r="E25" s="335">
        <v>0</v>
      </c>
      <c r="F25" s="335">
        <v>272554.96000000002</v>
      </c>
      <c r="G25" s="335">
        <v>353829.19</v>
      </c>
      <c r="H25" s="330" t="s">
        <v>37</v>
      </c>
    </row>
    <row r="26" spans="1:8" ht="20.100000000000001" customHeight="1" x14ac:dyDescent="0.25">
      <c r="A26" s="334" t="s">
        <v>902</v>
      </c>
      <c r="B26" s="334" t="s">
        <v>503</v>
      </c>
      <c r="C26" s="335">
        <v>0</v>
      </c>
      <c r="D26" s="330" t="s">
        <v>37</v>
      </c>
      <c r="E26" s="335">
        <v>46237</v>
      </c>
      <c r="F26" s="335">
        <v>46237</v>
      </c>
      <c r="G26" s="335">
        <v>0</v>
      </c>
      <c r="H26" s="330" t="s">
        <v>37</v>
      </c>
    </row>
    <row r="27" spans="1:8" ht="20.100000000000001" customHeight="1" x14ac:dyDescent="0.25">
      <c r="A27" s="334" t="s">
        <v>903</v>
      </c>
      <c r="B27" s="334" t="s">
        <v>806</v>
      </c>
      <c r="C27" s="335">
        <v>0</v>
      </c>
      <c r="D27" s="330" t="s">
        <v>37</v>
      </c>
      <c r="E27" s="335">
        <v>46237</v>
      </c>
      <c r="F27" s="335">
        <v>46237</v>
      </c>
      <c r="G27" s="335">
        <v>0</v>
      </c>
      <c r="H27" s="330" t="s">
        <v>37</v>
      </c>
    </row>
    <row r="28" spans="1:8" ht="20.100000000000001" customHeight="1" x14ac:dyDescent="0.25">
      <c r="A28" s="334" t="s">
        <v>797</v>
      </c>
      <c r="B28" s="334" t="s">
        <v>507</v>
      </c>
      <c r="C28" s="335">
        <v>52200</v>
      </c>
      <c r="D28" s="330" t="s">
        <v>37</v>
      </c>
      <c r="E28" s="335">
        <v>17400</v>
      </c>
      <c r="F28" s="335">
        <v>34800</v>
      </c>
      <c r="G28" s="335">
        <v>34800</v>
      </c>
      <c r="H28" s="330" t="s">
        <v>37</v>
      </c>
    </row>
    <row r="29" spans="1:8" ht="20.100000000000001" customHeight="1" x14ac:dyDescent="0.25">
      <c r="A29" s="334" t="s">
        <v>798</v>
      </c>
      <c r="B29" s="334" t="s">
        <v>799</v>
      </c>
      <c r="C29" s="335">
        <v>52200</v>
      </c>
      <c r="D29" s="330" t="s">
        <v>37</v>
      </c>
      <c r="E29" s="335">
        <v>17400</v>
      </c>
      <c r="F29" s="335">
        <v>34800</v>
      </c>
      <c r="G29" s="335">
        <v>34800</v>
      </c>
      <c r="H29" s="330" t="s">
        <v>37</v>
      </c>
    </row>
    <row r="30" spans="1:8" ht="20.100000000000001" customHeight="1" x14ac:dyDescent="0.25">
      <c r="A30" s="334" t="s">
        <v>381</v>
      </c>
      <c r="B30" s="334" t="s">
        <v>382</v>
      </c>
      <c r="C30" s="335">
        <v>0</v>
      </c>
      <c r="D30" s="330" t="s">
        <v>37</v>
      </c>
      <c r="E30" s="335">
        <v>568406.68999999994</v>
      </c>
      <c r="F30" s="335">
        <v>0</v>
      </c>
      <c r="G30" s="335">
        <v>568406.68999999994</v>
      </c>
      <c r="H30" s="330" t="s">
        <v>37</v>
      </c>
    </row>
    <row r="31" spans="1:8" ht="20.100000000000001" customHeight="1" x14ac:dyDescent="0.25">
      <c r="A31" s="334" t="s">
        <v>904</v>
      </c>
      <c r="B31" s="334" t="s">
        <v>905</v>
      </c>
      <c r="C31" s="335">
        <v>0</v>
      </c>
      <c r="D31" s="330" t="s">
        <v>37</v>
      </c>
      <c r="E31" s="335">
        <v>45484.23</v>
      </c>
      <c r="F31" s="335">
        <v>0</v>
      </c>
      <c r="G31" s="335">
        <v>45484.23</v>
      </c>
      <c r="H31" s="330" t="s">
        <v>37</v>
      </c>
    </row>
    <row r="32" spans="1:8" ht="20.100000000000001" customHeight="1" x14ac:dyDescent="0.25">
      <c r="A32" s="334" t="s">
        <v>383</v>
      </c>
      <c r="B32" s="334" t="s">
        <v>384</v>
      </c>
      <c r="C32" s="335">
        <v>0</v>
      </c>
      <c r="D32" s="330" t="s">
        <v>37</v>
      </c>
      <c r="E32" s="335">
        <v>522922.46</v>
      </c>
      <c r="F32" s="335">
        <v>0</v>
      </c>
      <c r="G32" s="335">
        <v>522922.46</v>
      </c>
      <c r="H32" s="330" t="s">
        <v>37</v>
      </c>
    </row>
    <row r="33" spans="1:8" ht="20.100000000000001" customHeight="1" x14ac:dyDescent="0.25">
      <c r="A33" s="334" t="s">
        <v>940</v>
      </c>
      <c r="B33" s="334" t="s">
        <v>539</v>
      </c>
      <c r="C33" s="335">
        <v>0</v>
      </c>
      <c r="D33" s="330" t="s">
        <v>37</v>
      </c>
      <c r="E33" s="335">
        <v>97481.76</v>
      </c>
      <c r="F33" s="335">
        <v>0</v>
      </c>
      <c r="G33" s="335">
        <v>97481.76</v>
      </c>
      <c r="H33" s="330" t="s">
        <v>37</v>
      </c>
    </row>
    <row r="34" spans="1:8" ht="20.100000000000001" customHeight="1" x14ac:dyDescent="0.25">
      <c r="A34" s="334" t="s">
        <v>941</v>
      </c>
      <c r="B34" s="334" t="s">
        <v>942</v>
      </c>
      <c r="C34" s="335">
        <v>0</v>
      </c>
      <c r="D34" s="330" t="s">
        <v>37</v>
      </c>
      <c r="E34" s="335">
        <v>97481.76</v>
      </c>
      <c r="F34" s="335">
        <v>0</v>
      </c>
      <c r="G34" s="335">
        <v>97481.76</v>
      </c>
      <c r="H34" s="330" t="s">
        <v>37</v>
      </c>
    </row>
    <row r="35" spans="1:8" ht="20.100000000000001" customHeight="1" x14ac:dyDescent="0.25">
      <c r="A35" s="330" t="s">
        <v>37</v>
      </c>
    </row>
    <row r="36" spans="1:8" ht="20.100000000000001" customHeight="1" x14ac:dyDescent="0.25">
      <c r="A36" s="328" t="s">
        <v>385</v>
      </c>
      <c r="B36" s="328" t="s">
        <v>386</v>
      </c>
      <c r="C36" s="332">
        <v>78984.2</v>
      </c>
      <c r="D36" s="333" t="s">
        <v>37</v>
      </c>
      <c r="E36" s="332">
        <v>15466.66</v>
      </c>
      <c r="F36" s="332">
        <v>34666.660000000003</v>
      </c>
      <c r="G36" s="332">
        <v>59784.2</v>
      </c>
      <c r="H36" s="333" t="s">
        <v>37</v>
      </c>
    </row>
    <row r="37" spans="1:8" ht="20.100000000000001" customHeight="1" x14ac:dyDescent="0.25">
      <c r="A37" s="334" t="s">
        <v>387</v>
      </c>
      <c r="B37" s="334" t="s">
        <v>378</v>
      </c>
      <c r="C37" s="335">
        <v>69317.539999999994</v>
      </c>
      <c r="D37" s="330" t="s">
        <v>37</v>
      </c>
      <c r="E37" s="335">
        <v>5800</v>
      </c>
      <c r="F37" s="335">
        <v>25000</v>
      </c>
      <c r="G37" s="335">
        <v>50117.54</v>
      </c>
      <c r="H37" s="330" t="s">
        <v>37</v>
      </c>
    </row>
    <row r="38" spans="1:8" ht="20.100000000000001" customHeight="1" x14ac:dyDescent="0.25">
      <c r="A38" s="334" t="s">
        <v>388</v>
      </c>
      <c r="B38" s="334" t="s">
        <v>389</v>
      </c>
      <c r="C38" s="335">
        <v>69317.539999999994</v>
      </c>
      <c r="D38" s="330" t="s">
        <v>37</v>
      </c>
      <c r="E38" s="335">
        <v>5800</v>
      </c>
      <c r="F38" s="335">
        <v>25000</v>
      </c>
      <c r="G38" s="335">
        <v>50117.54</v>
      </c>
      <c r="H38" s="330" t="s">
        <v>37</v>
      </c>
    </row>
    <row r="39" spans="1:8" ht="20.100000000000001" customHeight="1" x14ac:dyDescent="0.25">
      <c r="A39" s="334" t="s">
        <v>810</v>
      </c>
      <c r="B39" s="334" t="s">
        <v>382</v>
      </c>
      <c r="C39" s="335">
        <v>9666.66</v>
      </c>
      <c r="D39" s="330" t="s">
        <v>37</v>
      </c>
      <c r="E39" s="335">
        <v>9666.66</v>
      </c>
      <c r="F39" s="335">
        <v>9666.66</v>
      </c>
      <c r="G39" s="335">
        <v>9666.66</v>
      </c>
      <c r="H39" s="330" t="s">
        <v>37</v>
      </c>
    </row>
    <row r="40" spans="1:8" ht="20.100000000000001" customHeight="1" x14ac:dyDescent="0.25">
      <c r="A40" s="334" t="s">
        <v>813</v>
      </c>
      <c r="B40" s="334" t="s">
        <v>814</v>
      </c>
      <c r="C40" s="335">
        <v>9666.66</v>
      </c>
      <c r="D40" s="330" t="s">
        <v>37</v>
      </c>
      <c r="E40" s="335">
        <v>9666.66</v>
      </c>
      <c r="F40" s="335">
        <v>9666.66</v>
      </c>
      <c r="G40" s="335">
        <v>9666.66</v>
      </c>
      <c r="H40" s="330" t="s">
        <v>37</v>
      </c>
    </row>
    <row r="41" spans="1:8" ht="20.100000000000001" customHeight="1" x14ac:dyDescent="0.25">
      <c r="A41" s="330" t="s">
        <v>37</v>
      </c>
    </row>
    <row r="42" spans="1:8" ht="20.100000000000001" customHeight="1" x14ac:dyDescent="0.25">
      <c r="A42" s="328" t="s">
        <v>390</v>
      </c>
      <c r="B42" s="328" t="s">
        <v>391</v>
      </c>
      <c r="C42" s="332">
        <v>1265666.52</v>
      </c>
      <c r="D42" s="333" t="s">
        <v>37</v>
      </c>
      <c r="E42" s="332">
        <v>244831.42</v>
      </c>
      <c r="F42" s="332">
        <v>547458.96</v>
      </c>
      <c r="G42" s="332">
        <v>963038.98</v>
      </c>
      <c r="H42" s="333" t="s">
        <v>37</v>
      </c>
    </row>
    <row r="43" spans="1:8" ht="20.100000000000001" customHeight="1" x14ac:dyDescent="0.25">
      <c r="A43" s="334" t="s">
        <v>392</v>
      </c>
      <c r="B43" s="334" t="s">
        <v>378</v>
      </c>
      <c r="C43" s="335">
        <v>1110765.06</v>
      </c>
      <c r="D43" s="330" t="s">
        <v>37</v>
      </c>
      <c r="E43" s="335">
        <v>91460.2</v>
      </c>
      <c r="F43" s="335">
        <v>392557.5</v>
      </c>
      <c r="G43" s="335">
        <v>809667.76</v>
      </c>
      <c r="H43" s="330" t="s">
        <v>37</v>
      </c>
    </row>
    <row r="44" spans="1:8" ht="20.100000000000001" customHeight="1" x14ac:dyDescent="0.25">
      <c r="A44" s="334" t="s">
        <v>393</v>
      </c>
      <c r="B44" s="334" t="s">
        <v>389</v>
      </c>
      <c r="C44" s="335">
        <v>1110765.06</v>
      </c>
      <c r="D44" s="330" t="s">
        <v>37</v>
      </c>
      <c r="E44" s="335">
        <v>91460.2</v>
      </c>
      <c r="F44" s="335">
        <v>392557.5</v>
      </c>
      <c r="G44" s="335">
        <v>809667.76</v>
      </c>
      <c r="H44" s="330" t="s">
        <v>37</v>
      </c>
    </row>
    <row r="45" spans="1:8" ht="20.100000000000001" customHeight="1" x14ac:dyDescent="0.25">
      <c r="A45" s="334" t="s">
        <v>820</v>
      </c>
      <c r="B45" s="334" t="s">
        <v>382</v>
      </c>
      <c r="C45" s="335">
        <v>154901.46</v>
      </c>
      <c r="D45" s="330" t="s">
        <v>37</v>
      </c>
      <c r="E45" s="335">
        <v>153371.22</v>
      </c>
      <c r="F45" s="335">
        <v>154901.46</v>
      </c>
      <c r="G45" s="335">
        <v>153371.22</v>
      </c>
      <c r="H45" s="330" t="s">
        <v>37</v>
      </c>
    </row>
    <row r="46" spans="1:8" ht="20.100000000000001" customHeight="1" x14ac:dyDescent="0.25">
      <c r="A46" s="334" t="s">
        <v>823</v>
      </c>
      <c r="B46" s="334" t="s">
        <v>814</v>
      </c>
      <c r="C46" s="335">
        <v>154901.46</v>
      </c>
      <c r="D46" s="330" t="s">
        <v>37</v>
      </c>
      <c r="E46" s="335">
        <v>153371.22</v>
      </c>
      <c r="F46" s="335">
        <v>154901.46</v>
      </c>
      <c r="G46" s="335">
        <v>153371.22</v>
      </c>
      <c r="H46" s="330" t="s">
        <v>37</v>
      </c>
    </row>
    <row r="47" spans="1:8" ht="20.100000000000001" customHeight="1" x14ac:dyDescent="0.25">
      <c r="A47" s="330" t="s">
        <v>37</v>
      </c>
    </row>
    <row r="48" spans="1:8" ht="20.100000000000001" customHeight="1" x14ac:dyDescent="0.25">
      <c r="A48" s="328" t="s">
        <v>394</v>
      </c>
      <c r="B48" s="328" t="s">
        <v>395</v>
      </c>
      <c r="C48" s="332">
        <v>498175</v>
      </c>
      <c r="D48" s="333" t="s">
        <v>37</v>
      </c>
      <c r="E48" s="332">
        <v>85943.21</v>
      </c>
      <c r="F48" s="332">
        <v>120286.21</v>
      </c>
      <c r="G48" s="332">
        <v>463832</v>
      </c>
      <c r="H48" s="333" t="s">
        <v>37</v>
      </c>
    </row>
    <row r="49" spans="1:8" ht="20.100000000000001" customHeight="1" x14ac:dyDescent="0.25">
      <c r="A49" s="334" t="s">
        <v>396</v>
      </c>
      <c r="B49" s="334" t="s">
        <v>397</v>
      </c>
      <c r="C49" s="335">
        <v>0</v>
      </c>
      <c r="D49" s="330" t="s">
        <v>37</v>
      </c>
      <c r="E49" s="335">
        <v>85943.21</v>
      </c>
      <c r="F49" s="335">
        <v>85943.21</v>
      </c>
      <c r="G49" s="335">
        <v>0</v>
      </c>
      <c r="H49" s="330" t="s">
        <v>37</v>
      </c>
    </row>
    <row r="50" spans="1:8" ht="20.100000000000001" customHeight="1" x14ac:dyDescent="0.25">
      <c r="A50" s="334" t="s">
        <v>398</v>
      </c>
      <c r="B50" s="334" t="s">
        <v>399</v>
      </c>
      <c r="C50" s="335">
        <v>498175</v>
      </c>
      <c r="D50" s="330" t="s">
        <v>37</v>
      </c>
      <c r="E50" s="335">
        <v>0</v>
      </c>
      <c r="F50" s="335">
        <v>34343</v>
      </c>
      <c r="G50" s="335">
        <v>463832</v>
      </c>
      <c r="H50" s="330" t="s">
        <v>37</v>
      </c>
    </row>
    <row r="51" spans="1:8" ht="20.100000000000001" customHeight="1" x14ac:dyDescent="0.25">
      <c r="A51" s="330" t="s">
        <v>37</v>
      </c>
    </row>
    <row r="52" spans="1:8" ht="20.100000000000001" customHeight="1" x14ac:dyDescent="0.25">
      <c r="A52" s="328" t="s">
        <v>400</v>
      </c>
      <c r="B52" s="328" t="s">
        <v>401</v>
      </c>
      <c r="C52" s="332">
        <v>0</v>
      </c>
      <c r="D52" s="333" t="s">
        <v>37</v>
      </c>
      <c r="E52" s="332">
        <v>5909.35</v>
      </c>
      <c r="F52" s="332">
        <v>0</v>
      </c>
      <c r="G52" s="332">
        <v>5909.35</v>
      </c>
      <c r="H52" s="333" t="s">
        <v>37</v>
      </c>
    </row>
    <row r="53" spans="1:8" ht="20.100000000000001" customHeight="1" x14ac:dyDescent="0.25">
      <c r="A53" s="334" t="s">
        <v>404</v>
      </c>
      <c r="B53" s="334" t="s">
        <v>405</v>
      </c>
      <c r="C53" s="335">
        <v>0</v>
      </c>
      <c r="D53" s="330" t="s">
        <v>37</v>
      </c>
      <c r="E53" s="335">
        <v>5909.35</v>
      </c>
      <c r="F53" s="335">
        <v>0</v>
      </c>
      <c r="G53" s="335">
        <v>5909.35</v>
      </c>
      <c r="H53" s="330" t="s">
        <v>37</v>
      </c>
    </row>
    <row r="54" spans="1:8" ht="20.100000000000001" customHeight="1" x14ac:dyDescent="0.25">
      <c r="A54" s="330" t="s">
        <v>37</v>
      </c>
    </row>
    <row r="55" spans="1:8" ht="20.100000000000001" customHeight="1" x14ac:dyDescent="0.25">
      <c r="A55" s="328" t="s">
        <v>406</v>
      </c>
      <c r="B55" s="328" t="s">
        <v>288</v>
      </c>
      <c r="C55" s="332">
        <v>20277.59</v>
      </c>
      <c r="D55" s="333" t="s">
        <v>37</v>
      </c>
      <c r="E55" s="332">
        <v>0</v>
      </c>
      <c r="F55" s="332">
        <v>0</v>
      </c>
      <c r="G55" s="332">
        <v>20277.59</v>
      </c>
      <c r="H55" s="333" t="s">
        <v>37</v>
      </c>
    </row>
    <row r="56" spans="1:8" ht="20.100000000000001" customHeight="1" x14ac:dyDescent="0.25">
      <c r="A56" s="334" t="s">
        <v>407</v>
      </c>
      <c r="B56" s="334" t="s">
        <v>408</v>
      </c>
      <c r="C56" s="335">
        <v>11600</v>
      </c>
      <c r="D56" s="330" t="s">
        <v>37</v>
      </c>
      <c r="E56" s="335">
        <v>0</v>
      </c>
      <c r="F56" s="335">
        <v>0</v>
      </c>
      <c r="G56" s="335">
        <v>11600</v>
      </c>
      <c r="H56" s="330" t="s">
        <v>37</v>
      </c>
    </row>
    <row r="57" spans="1:8" ht="20.100000000000001" customHeight="1" x14ac:dyDescent="0.25">
      <c r="A57" s="334" t="s">
        <v>409</v>
      </c>
      <c r="B57" s="334" t="s">
        <v>410</v>
      </c>
      <c r="C57" s="335">
        <v>2300</v>
      </c>
      <c r="D57" s="330" t="s">
        <v>37</v>
      </c>
      <c r="E57" s="335">
        <v>0</v>
      </c>
      <c r="F57" s="335">
        <v>0</v>
      </c>
      <c r="G57" s="335">
        <v>2300</v>
      </c>
      <c r="H57" s="330" t="s">
        <v>37</v>
      </c>
    </row>
    <row r="58" spans="1:8" ht="20.100000000000001" customHeight="1" x14ac:dyDescent="0.25">
      <c r="A58" s="334" t="s">
        <v>411</v>
      </c>
      <c r="B58" s="334" t="s">
        <v>412</v>
      </c>
      <c r="C58" s="335">
        <v>6377.59</v>
      </c>
      <c r="D58" s="330" t="s">
        <v>37</v>
      </c>
      <c r="E58" s="335">
        <v>0</v>
      </c>
      <c r="F58" s="335">
        <v>0</v>
      </c>
      <c r="G58" s="335">
        <v>6377.59</v>
      </c>
      <c r="H58" s="330" t="s">
        <v>37</v>
      </c>
    </row>
    <row r="59" spans="1:8" ht="20.100000000000001" customHeight="1" x14ac:dyDescent="0.25">
      <c r="A59" s="330" t="s">
        <v>37</v>
      </c>
    </row>
    <row r="60" spans="1:8" ht="20.100000000000001" customHeight="1" x14ac:dyDescent="0.25">
      <c r="A60" s="328" t="s">
        <v>413</v>
      </c>
      <c r="B60" s="328" t="s">
        <v>414</v>
      </c>
      <c r="C60" s="333" t="s">
        <v>37</v>
      </c>
      <c r="D60" s="332">
        <v>6314.94</v>
      </c>
      <c r="E60" s="332">
        <v>0</v>
      </c>
      <c r="F60" s="332">
        <v>0</v>
      </c>
      <c r="G60" s="333" t="s">
        <v>37</v>
      </c>
      <c r="H60" s="332">
        <v>6314.94</v>
      </c>
    </row>
    <row r="61" spans="1:8" ht="20.100000000000001" customHeight="1" x14ac:dyDescent="0.25">
      <c r="A61" s="330" t="s">
        <v>37</v>
      </c>
    </row>
    <row r="62" spans="1:8" ht="20.100000000000001" customHeight="1" x14ac:dyDescent="0.25">
      <c r="A62" s="328" t="s">
        <v>415</v>
      </c>
      <c r="B62" s="328" t="s">
        <v>416</v>
      </c>
      <c r="C62" s="332">
        <v>203497.85</v>
      </c>
      <c r="D62" s="333" t="s">
        <v>37</v>
      </c>
      <c r="E62" s="332">
        <v>0</v>
      </c>
      <c r="F62" s="332">
        <v>0</v>
      </c>
      <c r="G62" s="332">
        <v>203497.85</v>
      </c>
      <c r="H62" s="333" t="s">
        <v>37</v>
      </c>
    </row>
    <row r="63" spans="1:8" ht="20.100000000000001" customHeight="1" x14ac:dyDescent="0.25">
      <c r="A63" s="334" t="s">
        <v>417</v>
      </c>
      <c r="B63" s="334" t="s">
        <v>418</v>
      </c>
      <c r="C63" s="335">
        <v>27154.400000000001</v>
      </c>
      <c r="D63" s="330" t="s">
        <v>37</v>
      </c>
      <c r="E63" s="335">
        <v>0</v>
      </c>
      <c r="F63" s="335">
        <v>0</v>
      </c>
      <c r="G63" s="335">
        <v>27154.400000000001</v>
      </c>
      <c r="H63" s="330" t="s">
        <v>37</v>
      </c>
    </row>
    <row r="64" spans="1:8" ht="20.100000000000001" customHeight="1" x14ac:dyDescent="0.25">
      <c r="A64" s="334" t="s">
        <v>419</v>
      </c>
      <c r="B64" s="334" t="s">
        <v>420</v>
      </c>
      <c r="C64" s="335">
        <v>32666.69</v>
      </c>
      <c r="D64" s="330" t="s">
        <v>37</v>
      </c>
      <c r="E64" s="335">
        <v>0</v>
      </c>
      <c r="F64" s="335">
        <v>0</v>
      </c>
      <c r="G64" s="335">
        <v>32666.69</v>
      </c>
      <c r="H64" s="330" t="s">
        <v>37</v>
      </c>
    </row>
    <row r="65" spans="1:8" ht="20.100000000000001" customHeight="1" x14ac:dyDescent="0.25">
      <c r="A65" s="334" t="s">
        <v>421</v>
      </c>
      <c r="B65" s="334" t="s">
        <v>422</v>
      </c>
      <c r="C65" s="335">
        <v>30465.52</v>
      </c>
      <c r="D65" s="330" t="s">
        <v>37</v>
      </c>
      <c r="E65" s="335">
        <v>0</v>
      </c>
      <c r="F65" s="335">
        <v>0</v>
      </c>
      <c r="G65" s="335">
        <v>30465.52</v>
      </c>
      <c r="H65" s="330" t="s">
        <v>37</v>
      </c>
    </row>
    <row r="66" spans="1:8" ht="20.100000000000001" customHeight="1" x14ac:dyDescent="0.25">
      <c r="A66" s="334" t="s">
        <v>423</v>
      </c>
      <c r="B66" s="334" t="s">
        <v>424</v>
      </c>
      <c r="C66" s="335">
        <v>48217.7</v>
      </c>
      <c r="D66" s="330" t="s">
        <v>37</v>
      </c>
      <c r="E66" s="335">
        <v>0</v>
      </c>
      <c r="F66" s="335">
        <v>0</v>
      </c>
      <c r="G66" s="335">
        <v>48217.7</v>
      </c>
      <c r="H66" s="330" t="s">
        <v>37</v>
      </c>
    </row>
    <row r="67" spans="1:8" ht="20.100000000000001" customHeight="1" x14ac:dyDescent="0.25">
      <c r="A67" s="334" t="s">
        <v>425</v>
      </c>
      <c r="B67" s="334" t="s">
        <v>426</v>
      </c>
      <c r="C67" s="335">
        <v>48217.68</v>
      </c>
      <c r="D67" s="330" t="s">
        <v>37</v>
      </c>
      <c r="E67" s="335">
        <v>0</v>
      </c>
      <c r="F67" s="335">
        <v>0</v>
      </c>
      <c r="G67" s="335">
        <v>48217.68</v>
      </c>
      <c r="H67" s="330" t="s">
        <v>37</v>
      </c>
    </row>
    <row r="68" spans="1:8" ht="20.100000000000001" customHeight="1" x14ac:dyDescent="0.25">
      <c r="A68" s="334" t="s">
        <v>427</v>
      </c>
      <c r="B68" s="334" t="s">
        <v>428</v>
      </c>
      <c r="C68" s="335">
        <v>16775.86</v>
      </c>
      <c r="D68" s="330" t="s">
        <v>37</v>
      </c>
      <c r="E68" s="335">
        <v>0</v>
      </c>
      <c r="F68" s="335">
        <v>0</v>
      </c>
      <c r="G68" s="335">
        <v>16775.86</v>
      </c>
      <c r="H68" s="330" t="s">
        <v>37</v>
      </c>
    </row>
    <row r="69" spans="1:8" ht="20.100000000000001" customHeight="1" x14ac:dyDescent="0.25">
      <c r="A69" s="330" t="s">
        <v>37</v>
      </c>
    </row>
    <row r="70" spans="1:8" ht="20.100000000000001" customHeight="1" x14ac:dyDescent="0.25">
      <c r="A70" s="328" t="s">
        <v>429</v>
      </c>
      <c r="B70" s="328" t="s">
        <v>430</v>
      </c>
      <c r="C70" s="333" t="s">
        <v>37</v>
      </c>
      <c r="D70" s="332">
        <v>143114.67000000001</v>
      </c>
      <c r="E70" s="332">
        <v>0</v>
      </c>
      <c r="F70" s="332">
        <v>0</v>
      </c>
      <c r="G70" s="333" t="s">
        <v>37</v>
      </c>
      <c r="H70" s="332">
        <v>143114.67000000001</v>
      </c>
    </row>
    <row r="71" spans="1:8" ht="20.100000000000001" customHeight="1" x14ac:dyDescent="0.25">
      <c r="A71" s="330" t="s">
        <v>37</v>
      </c>
    </row>
    <row r="72" spans="1:8" ht="20.100000000000001" customHeight="1" x14ac:dyDescent="0.25">
      <c r="A72" s="328" t="s">
        <v>431</v>
      </c>
      <c r="B72" s="328" t="s">
        <v>287</v>
      </c>
      <c r="C72" s="332">
        <v>629296.46</v>
      </c>
      <c r="D72" s="333" t="s">
        <v>37</v>
      </c>
      <c r="E72" s="332">
        <v>0</v>
      </c>
      <c r="F72" s="332">
        <v>0</v>
      </c>
      <c r="G72" s="332">
        <v>629296.46</v>
      </c>
      <c r="H72" s="333" t="s">
        <v>37</v>
      </c>
    </row>
    <row r="73" spans="1:8" ht="20.100000000000001" customHeight="1" x14ac:dyDescent="0.25">
      <c r="A73" s="334" t="s">
        <v>432</v>
      </c>
      <c r="B73" s="334" t="s">
        <v>433</v>
      </c>
      <c r="C73" s="335">
        <v>241365.42</v>
      </c>
      <c r="D73" s="330" t="s">
        <v>37</v>
      </c>
      <c r="E73" s="335">
        <v>0</v>
      </c>
      <c r="F73" s="335">
        <v>0</v>
      </c>
      <c r="G73" s="335">
        <v>241365.42</v>
      </c>
      <c r="H73" s="330" t="s">
        <v>37</v>
      </c>
    </row>
    <row r="74" spans="1:8" ht="20.100000000000001" customHeight="1" x14ac:dyDescent="0.25">
      <c r="A74" s="334" t="s">
        <v>434</v>
      </c>
      <c r="B74" s="334" t="s">
        <v>435</v>
      </c>
      <c r="C74" s="335">
        <v>193965.52</v>
      </c>
      <c r="D74" s="330" t="s">
        <v>37</v>
      </c>
      <c r="E74" s="335">
        <v>0</v>
      </c>
      <c r="F74" s="335">
        <v>0</v>
      </c>
      <c r="G74" s="335">
        <v>193965.52</v>
      </c>
      <c r="H74" s="330" t="s">
        <v>37</v>
      </c>
    </row>
    <row r="75" spans="1:8" ht="20.100000000000001" customHeight="1" x14ac:dyDescent="0.25">
      <c r="A75" s="334" t="s">
        <v>436</v>
      </c>
      <c r="B75" s="334" t="s">
        <v>435</v>
      </c>
      <c r="C75" s="335">
        <v>193965.52</v>
      </c>
      <c r="D75" s="330" t="s">
        <v>37</v>
      </c>
      <c r="E75" s="335">
        <v>0</v>
      </c>
      <c r="F75" s="335">
        <v>0</v>
      </c>
      <c r="G75" s="335">
        <v>193965.52</v>
      </c>
      <c r="H75" s="330" t="s">
        <v>37</v>
      </c>
    </row>
    <row r="76" spans="1:8" ht="20.100000000000001" customHeight="1" x14ac:dyDescent="0.25">
      <c r="A76" s="330" t="s">
        <v>37</v>
      </c>
    </row>
    <row r="77" spans="1:8" ht="20.100000000000001" customHeight="1" x14ac:dyDescent="0.25">
      <c r="A77" s="328" t="s">
        <v>437</v>
      </c>
      <c r="B77" s="328" t="s">
        <v>438</v>
      </c>
      <c r="C77" s="333" t="s">
        <v>37</v>
      </c>
      <c r="D77" s="332">
        <v>277110.28000000003</v>
      </c>
      <c r="E77" s="332">
        <v>0</v>
      </c>
      <c r="F77" s="332">
        <v>0</v>
      </c>
      <c r="G77" s="333" t="s">
        <v>37</v>
      </c>
      <c r="H77" s="332">
        <v>277110.28000000003</v>
      </c>
    </row>
    <row r="78" spans="1:8" ht="20.100000000000001" customHeight="1" x14ac:dyDescent="0.25">
      <c r="A78" s="330" t="s">
        <v>37</v>
      </c>
    </row>
    <row r="79" spans="1:8" ht="20.100000000000001" customHeight="1" x14ac:dyDescent="0.25">
      <c r="A79" s="328" t="s">
        <v>439</v>
      </c>
      <c r="B79" s="328" t="s">
        <v>440</v>
      </c>
      <c r="C79" s="332">
        <v>346017.2</v>
      </c>
      <c r="D79" s="333" t="s">
        <v>37</v>
      </c>
      <c r="E79" s="332">
        <v>0</v>
      </c>
      <c r="F79" s="332">
        <v>0</v>
      </c>
      <c r="G79" s="332">
        <v>346017.2</v>
      </c>
      <c r="H79" s="333" t="s">
        <v>37</v>
      </c>
    </row>
    <row r="80" spans="1:8" ht="20.100000000000001" customHeight="1" x14ac:dyDescent="0.25">
      <c r="A80" s="334" t="s">
        <v>441</v>
      </c>
      <c r="B80" s="334" t="s">
        <v>442</v>
      </c>
      <c r="C80" s="335">
        <v>9900</v>
      </c>
      <c r="D80" s="330" t="s">
        <v>37</v>
      </c>
      <c r="E80" s="335">
        <v>0</v>
      </c>
      <c r="F80" s="335">
        <v>0</v>
      </c>
      <c r="G80" s="335">
        <v>9900</v>
      </c>
      <c r="H80" s="330" t="s">
        <v>37</v>
      </c>
    </row>
    <row r="81" spans="1:8" ht="20.100000000000001" customHeight="1" x14ac:dyDescent="0.25">
      <c r="A81" s="334" t="s">
        <v>443</v>
      </c>
      <c r="B81" s="334" t="s">
        <v>444</v>
      </c>
      <c r="C81" s="335">
        <v>14915</v>
      </c>
      <c r="D81" s="330" t="s">
        <v>37</v>
      </c>
      <c r="E81" s="335">
        <v>0</v>
      </c>
      <c r="F81" s="335">
        <v>0</v>
      </c>
      <c r="G81" s="335">
        <v>14915</v>
      </c>
      <c r="H81" s="330" t="s">
        <v>37</v>
      </c>
    </row>
    <row r="82" spans="1:8" ht="20.100000000000001" customHeight="1" x14ac:dyDescent="0.25">
      <c r="A82" s="334" t="s">
        <v>445</v>
      </c>
      <c r="B82" s="334" t="s">
        <v>446</v>
      </c>
      <c r="C82" s="335">
        <v>144725.19</v>
      </c>
      <c r="D82" s="330" t="s">
        <v>37</v>
      </c>
      <c r="E82" s="335">
        <v>0</v>
      </c>
      <c r="F82" s="335">
        <v>0</v>
      </c>
      <c r="G82" s="335">
        <v>144725.19</v>
      </c>
      <c r="H82" s="330" t="s">
        <v>37</v>
      </c>
    </row>
    <row r="83" spans="1:8" ht="20.100000000000001" customHeight="1" x14ac:dyDescent="0.25">
      <c r="A83" s="334" t="s">
        <v>447</v>
      </c>
      <c r="B83" s="334" t="s">
        <v>448</v>
      </c>
      <c r="C83" s="335">
        <v>93440.02</v>
      </c>
      <c r="D83" s="330" t="s">
        <v>37</v>
      </c>
      <c r="E83" s="335">
        <v>0</v>
      </c>
      <c r="F83" s="335">
        <v>0</v>
      </c>
      <c r="G83" s="335">
        <v>93440.02</v>
      </c>
      <c r="H83" s="330" t="s">
        <v>37</v>
      </c>
    </row>
    <row r="84" spans="1:8" ht="20.100000000000001" customHeight="1" x14ac:dyDescent="0.25">
      <c r="A84" s="334" t="s">
        <v>449</v>
      </c>
      <c r="B84" s="334" t="s">
        <v>450</v>
      </c>
      <c r="C84" s="335">
        <v>16512.27</v>
      </c>
      <c r="D84" s="330" t="s">
        <v>37</v>
      </c>
      <c r="E84" s="335">
        <v>0</v>
      </c>
      <c r="F84" s="335">
        <v>0</v>
      </c>
      <c r="G84" s="335">
        <v>16512.27</v>
      </c>
      <c r="H84" s="330" t="s">
        <v>37</v>
      </c>
    </row>
    <row r="85" spans="1:8" ht="20.100000000000001" customHeight="1" x14ac:dyDescent="0.25">
      <c r="A85" s="334" t="s">
        <v>451</v>
      </c>
      <c r="B85" s="334" t="s">
        <v>452</v>
      </c>
      <c r="C85" s="335">
        <v>22340.13</v>
      </c>
      <c r="D85" s="330" t="s">
        <v>37</v>
      </c>
      <c r="E85" s="335">
        <v>0</v>
      </c>
      <c r="F85" s="335">
        <v>0</v>
      </c>
      <c r="G85" s="335">
        <v>22340.13</v>
      </c>
      <c r="H85" s="330" t="s">
        <v>37</v>
      </c>
    </row>
    <row r="86" spans="1:8" ht="20.100000000000001" customHeight="1" x14ac:dyDescent="0.25">
      <c r="A86" s="334" t="s">
        <v>453</v>
      </c>
      <c r="B86" s="334" t="s">
        <v>454</v>
      </c>
      <c r="C86" s="335">
        <v>21987.18</v>
      </c>
      <c r="D86" s="330" t="s">
        <v>37</v>
      </c>
      <c r="E86" s="335">
        <v>0</v>
      </c>
      <c r="F86" s="335">
        <v>0</v>
      </c>
      <c r="G86" s="335">
        <v>21987.18</v>
      </c>
      <c r="H86" s="330" t="s">
        <v>37</v>
      </c>
    </row>
    <row r="87" spans="1:8" ht="20.100000000000001" customHeight="1" x14ac:dyDescent="0.25">
      <c r="A87" s="334" t="s">
        <v>455</v>
      </c>
      <c r="B87" s="334" t="s">
        <v>456</v>
      </c>
      <c r="C87" s="335">
        <v>22197.41</v>
      </c>
      <c r="D87" s="330" t="s">
        <v>37</v>
      </c>
      <c r="E87" s="335">
        <v>0</v>
      </c>
      <c r="F87" s="335">
        <v>0</v>
      </c>
      <c r="G87" s="335">
        <v>22197.41</v>
      </c>
      <c r="H87" s="330" t="s">
        <v>37</v>
      </c>
    </row>
    <row r="88" spans="1:8" ht="20.100000000000001" customHeight="1" x14ac:dyDescent="0.25">
      <c r="A88" s="330" t="s">
        <v>37</v>
      </c>
    </row>
    <row r="89" spans="1:8" ht="20.100000000000001" customHeight="1" x14ac:dyDescent="0.25">
      <c r="A89" s="328" t="s">
        <v>457</v>
      </c>
      <c r="B89" s="328" t="s">
        <v>458</v>
      </c>
      <c r="C89" s="333" t="s">
        <v>37</v>
      </c>
      <c r="D89" s="332">
        <v>172461.45</v>
      </c>
      <c r="E89" s="332">
        <v>0</v>
      </c>
      <c r="F89" s="332">
        <v>0</v>
      </c>
      <c r="G89" s="333" t="s">
        <v>37</v>
      </c>
      <c r="H89" s="332">
        <v>172461.45</v>
      </c>
    </row>
    <row r="90" spans="1:8" ht="20.100000000000001" customHeight="1" x14ac:dyDescent="0.25">
      <c r="A90" s="330" t="s">
        <v>37</v>
      </c>
    </row>
    <row r="91" spans="1:8" ht="20.100000000000001" customHeight="1" x14ac:dyDescent="0.25">
      <c r="A91" s="328" t="s">
        <v>459</v>
      </c>
      <c r="B91" s="328" t="s">
        <v>460</v>
      </c>
      <c r="C91" s="332">
        <v>88444.78</v>
      </c>
      <c r="D91" s="333" t="s">
        <v>37</v>
      </c>
      <c r="E91" s="332">
        <v>77.709999999999994</v>
      </c>
      <c r="F91" s="332">
        <v>0</v>
      </c>
      <c r="G91" s="332">
        <v>88522.49</v>
      </c>
      <c r="H91" s="333" t="s">
        <v>37</v>
      </c>
    </row>
    <row r="92" spans="1:8" ht="20.100000000000001" customHeight="1" x14ac:dyDescent="0.25">
      <c r="A92" s="334" t="s">
        <v>461</v>
      </c>
      <c r="B92" s="334" t="s">
        <v>462</v>
      </c>
      <c r="C92" s="335">
        <v>16462.78</v>
      </c>
      <c r="D92" s="330" t="s">
        <v>37</v>
      </c>
      <c r="E92" s="335">
        <v>77.709999999999994</v>
      </c>
      <c r="F92" s="335">
        <v>0</v>
      </c>
      <c r="G92" s="335">
        <v>16540.490000000002</v>
      </c>
      <c r="H92" s="330" t="s">
        <v>37</v>
      </c>
    </row>
    <row r="93" spans="1:8" ht="20.100000000000001" customHeight="1" x14ac:dyDescent="0.25">
      <c r="A93" s="334" t="s">
        <v>463</v>
      </c>
      <c r="B93" s="334" t="s">
        <v>464</v>
      </c>
      <c r="C93" s="335">
        <v>71982</v>
      </c>
      <c r="D93" s="330" t="s">
        <v>37</v>
      </c>
      <c r="E93" s="335">
        <v>0</v>
      </c>
      <c r="F93" s="335">
        <v>0</v>
      </c>
      <c r="G93" s="335">
        <v>71982</v>
      </c>
      <c r="H93" s="330" t="s">
        <v>37</v>
      </c>
    </row>
    <row r="94" spans="1:8" ht="20.100000000000001" customHeight="1" x14ac:dyDescent="0.25">
      <c r="A94" s="330" t="s">
        <v>37</v>
      </c>
    </row>
    <row r="95" spans="1:8" ht="20.100000000000001" customHeight="1" x14ac:dyDescent="0.25">
      <c r="A95" s="328" t="s">
        <v>465</v>
      </c>
      <c r="B95" s="328" t="s">
        <v>466</v>
      </c>
      <c r="C95" s="332">
        <v>0</v>
      </c>
      <c r="D95" s="333" t="s">
        <v>37</v>
      </c>
      <c r="E95" s="332">
        <v>22858</v>
      </c>
      <c r="F95" s="332">
        <v>0</v>
      </c>
      <c r="G95" s="332">
        <v>22858</v>
      </c>
      <c r="H95" s="333" t="s">
        <v>37</v>
      </c>
    </row>
    <row r="96" spans="1:8" ht="20.100000000000001" customHeight="1" x14ac:dyDescent="0.25">
      <c r="A96" s="334" t="s">
        <v>467</v>
      </c>
      <c r="B96" s="334" t="s">
        <v>468</v>
      </c>
      <c r="C96" s="335">
        <v>0</v>
      </c>
      <c r="D96" s="330" t="s">
        <v>37</v>
      </c>
      <c r="E96" s="335">
        <v>22858</v>
      </c>
      <c r="F96" s="335">
        <v>0</v>
      </c>
      <c r="G96" s="335">
        <v>22858</v>
      </c>
      <c r="H96" s="330" t="s">
        <v>37</v>
      </c>
    </row>
    <row r="97" spans="1:8" ht="20.100000000000001" customHeight="1" x14ac:dyDescent="0.25">
      <c r="A97" s="330" t="s">
        <v>37</v>
      </c>
    </row>
    <row r="98" spans="1:8" ht="20.100000000000001" customHeight="1" x14ac:dyDescent="0.25">
      <c r="A98" s="328" t="s">
        <v>469</v>
      </c>
      <c r="B98" s="328" t="s">
        <v>470</v>
      </c>
      <c r="C98" s="332">
        <v>2000</v>
      </c>
      <c r="D98" s="333" t="s">
        <v>37</v>
      </c>
      <c r="E98" s="332">
        <v>0</v>
      </c>
      <c r="F98" s="332">
        <v>0</v>
      </c>
      <c r="G98" s="332">
        <v>2000</v>
      </c>
      <c r="H98" s="333" t="s">
        <v>37</v>
      </c>
    </row>
    <row r="99" spans="1:8" ht="20.100000000000001" customHeight="1" x14ac:dyDescent="0.25">
      <c r="A99" s="334" t="s">
        <v>471</v>
      </c>
      <c r="B99" s="334" t="s">
        <v>472</v>
      </c>
      <c r="C99" s="335">
        <v>2000</v>
      </c>
      <c r="D99" s="330" t="s">
        <v>37</v>
      </c>
      <c r="E99" s="335">
        <v>0</v>
      </c>
      <c r="F99" s="335">
        <v>0</v>
      </c>
      <c r="G99" s="335">
        <v>2000</v>
      </c>
      <c r="H99" s="330" t="s">
        <v>37</v>
      </c>
    </row>
    <row r="100" spans="1:8" ht="20.100000000000001" customHeight="1" x14ac:dyDescent="0.25">
      <c r="A100" s="330" t="s">
        <v>37</v>
      </c>
    </row>
    <row r="101" spans="1:8" ht="20.100000000000001" customHeight="1" x14ac:dyDescent="0.25">
      <c r="A101" s="328" t="s">
        <v>473</v>
      </c>
      <c r="B101" s="328" t="s">
        <v>474</v>
      </c>
      <c r="C101" s="333" t="s">
        <v>37</v>
      </c>
      <c r="D101" s="332">
        <v>0</v>
      </c>
      <c r="E101" s="332">
        <v>653396.26</v>
      </c>
      <c r="F101" s="332">
        <v>653396.26</v>
      </c>
      <c r="G101" s="333" t="s">
        <v>37</v>
      </c>
      <c r="H101" s="332">
        <v>0</v>
      </c>
    </row>
    <row r="102" spans="1:8" ht="20.100000000000001" customHeight="1" x14ac:dyDescent="0.25">
      <c r="A102" s="334" t="s">
        <v>475</v>
      </c>
      <c r="B102" s="334" t="s">
        <v>374</v>
      </c>
      <c r="C102" s="330" t="s">
        <v>37</v>
      </c>
      <c r="D102" s="335">
        <v>0</v>
      </c>
      <c r="E102" s="335">
        <v>12000</v>
      </c>
      <c r="F102" s="335">
        <v>12000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478</v>
      </c>
      <c r="B103" s="334" t="s">
        <v>479</v>
      </c>
      <c r="C103" s="330" t="s">
        <v>37</v>
      </c>
      <c r="D103" s="335">
        <v>0</v>
      </c>
      <c r="E103" s="335">
        <v>11600</v>
      </c>
      <c r="F103" s="335">
        <v>11600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943</v>
      </c>
      <c r="B104" s="334" t="s">
        <v>944</v>
      </c>
      <c r="C104" s="330" t="s">
        <v>37</v>
      </c>
      <c r="D104" s="335">
        <v>0</v>
      </c>
      <c r="E104" s="335">
        <v>400</v>
      </c>
      <c r="F104" s="335">
        <v>400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841</v>
      </c>
      <c r="B105" s="334" t="s">
        <v>842</v>
      </c>
      <c r="C105" s="330" t="s">
        <v>37</v>
      </c>
      <c r="D105" s="335">
        <v>0</v>
      </c>
      <c r="E105" s="335">
        <v>468.59</v>
      </c>
      <c r="F105" s="335">
        <v>468.59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843</v>
      </c>
      <c r="B106" s="334" t="s">
        <v>844</v>
      </c>
      <c r="C106" s="330" t="s">
        <v>37</v>
      </c>
      <c r="D106" s="335">
        <v>0</v>
      </c>
      <c r="E106" s="335">
        <v>468.59</v>
      </c>
      <c r="F106" s="335">
        <v>468.59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490</v>
      </c>
      <c r="B107" s="334" t="s">
        <v>491</v>
      </c>
      <c r="C107" s="330" t="s">
        <v>37</v>
      </c>
      <c r="D107" s="335">
        <v>0</v>
      </c>
      <c r="E107" s="335">
        <v>18866.990000000002</v>
      </c>
      <c r="F107" s="335">
        <v>18866.990000000002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492</v>
      </c>
      <c r="B108" s="334" t="s">
        <v>493</v>
      </c>
      <c r="C108" s="330" t="s">
        <v>37</v>
      </c>
      <c r="D108" s="335">
        <v>0</v>
      </c>
      <c r="E108" s="335">
        <v>2000</v>
      </c>
      <c r="F108" s="335">
        <v>2000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494</v>
      </c>
      <c r="B109" s="334" t="s">
        <v>495</v>
      </c>
      <c r="C109" s="330" t="s">
        <v>37</v>
      </c>
      <c r="D109" s="335">
        <v>0</v>
      </c>
      <c r="E109" s="335">
        <v>16866.990000000002</v>
      </c>
      <c r="F109" s="335">
        <v>16866.990000000002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945</v>
      </c>
      <c r="B110" s="334" t="s">
        <v>946</v>
      </c>
      <c r="C110" s="330" t="s">
        <v>37</v>
      </c>
      <c r="D110" s="335">
        <v>0</v>
      </c>
      <c r="E110" s="335">
        <v>1506</v>
      </c>
      <c r="F110" s="335">
        <v>1506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947</v>
      </c>
      <c r="B111" s="334" t="s">
        <v>948</v>
      </c>
      <c r="C111" s="330" t="s">
        <v>37</v>
      </c>
      <c r="D111" s="335">
        <v>0</v>
      </c>
      <c r="E111" s="335">
        <v>1506</v>
      </c>
      <c r="F111" s="335">
        <v>1506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502</v>
      </c>
      <c r="B112" s="334" t="s">
        <v>503</v>
      </c>
      <c r="C112" s="330" t="s">
        <v>37</v>
      </c>
      <c r="D112" s="335">
        <v>0</v>
      </c>
      <c r="E112" s="335">
        <v>145000</v>
      </c>
      <c r="F112" s="335">
        <v>145000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504</v>
      </c>
      <c r="B113" s="334" t="s">
        <v>505</v>
      </c>
      <c r="C113" s="330" t="s">
        <v>37</v>
      </c>
      <c r="D113" s="335">
        <v>0</v>
      </c>
      <c r="E113" s="335">
        <v>145000</v>
      </c>
      <c r="F113" s="335">
        <v>145000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512</v>
      </c>
      <c r="B114" s="334" t="s">
        <v>513</v>
      </c>
      <c r="C114" s="330" t="s">
        <v>37</v>
      </c>
      <c r="D114" s="335">
        <v>0</v>
      </c>
      <c r="E114" s="335">
        <v>93260.91</v>
      </c>
      <c r="F114" s="335">
        <v>93260.91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516</v>
      </c>
      <c r="B115" s="334" t="s">
        <v>517</v>
      </c>
      <c r="C115" s="330" t="s">
        <v>37</v>
      </c>
      <c r="D115" s="335">
        <v>0</v>
      </c>
      <c r="E115" s="335">
        <v>93260.91</v>
      </c>
      <c r="F115" s="335">
        <v>93260.91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518</v>
      </c>
      <c r="B116" s="334" t="s">
        <v>519</v>
      </c>
      <c r="C116" s="330" t="s">
        <v>37</v>
      </c>
      <c r="D116" s="335">
        <v>0</v>
      </c>
      <c r="E116" s="335">
        <v>52814.65</v>
      </c>
      <c r="F116" s="335">
        <v>52814.65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520</v>
      </c>
      <c r="B117" s="334" t="s">
        <v>521</v>
      </c>
      <c r="C117" s="330" t="s">
        <v>37</v>
      </c>
      <c r="D117" s="335">
        <v>0</v>
      </c>
      <c r="E117" s="335">
        <v>52814.65</v>
      </c>
      <c r="F117" s="335">
        <v>52814.65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532</v>
      </c>
      <c r="B118" s="334" t="s">
        <v>533</v>
      </c>
      <c r="C118" s="330" t="s">
        <v>37</v>
      </c>
      <c r="D118" s="335">
        <v>0</v>
      </c>
      <c r="E118" s="335">
        <v>120756</v>
      </c>
      <c r="F118" s="335">
        <v>120756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534</v>
      </c>
      <c r="B119" s="334" t="s">
        <v>535</v>
      </c>
      <c r="C119" s="330" t="s">
        <v>37</v>
      </c>
      <c r="D119" s="335">
        <v>0</v>
      </c>
      <c r="E119" s="335">
        <v>4176</v>
      </c>
      <c r="F119" s="335">
        <v>4176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536</v>
      </c>
      <c r="B120" s="334" t="s">
        <v>537</v>
      </c>
      <c r="C120" s="330" t="s">
        <v>37</v>
      </c>
      <c r="D120" s="335">
        <v>0</v>
      </c>
      <c r="E120" s="335">
        <v>116580</v>
      </c>
      <c r="F120" s="335">
        <v>116580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538</v>
      </c>
      <c r="B121" s="334" t="s">
        <v>539</v>
      </c>
      <c r="C121" s="330" t="s">
        <v>37</v>
      </c>
      <c r="D121" s="335">
        <v>0</v>
      </c>
      <c r="E121" s="335">
        <v>23200</v>
      </c>
      <c r="F121" s="335">
        <v>23200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540</v>
      </c>
      <c r="B122" s="334" t="s">
        <v>166</v>
      </c>
      <c r="C122" s="330" t="s">
        <v>37</v>
      </c>
      <c r="D122" s="335">
        <v>0</v>
      </c>
      <c r="E122" s="335">
        <v>23200</v>
      </c>
      <c r="F122" s="335">
        <v>23200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544</v>
      </c>
      <c r="B123" s="334" t="s">
        <v>364</v>
      </c>
      <c r="C123" s="330" t="s">
        <v>37</v>
      </c>
      <c r="D123" s="335">
        <v>0</v>
      </c>
      <c r="E123" s="335">
        <v>185523.12</v>
      </c>
      <c r="F123" s="335">
        <v>185523.12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545</v>
      </c>
      <c r="B124" s="334" t="s">
        <v>546</v>
      </c>
      <c r="C124" s="330" t="s">
        <v>37</v>
      </c>
      <c r="D124" s="335">
        <v>0</v>
      </c>
      <c r="E124" s="335">
        <v>185523.12</v>
      </c>
      <c r="F124" s="335">
        <v>185523.12</v>
      </c>
      <c r="G124" s="330" t="s">
        <v>37</v>
      </c>
      <c r="H124" s="335">
        <v>0</v>
      </c>
    </row>
    <row r="125" spans="1:8" ht="20.100000000000001" customHeight="1" x14ac:dyDescent="0.25">
      <c r="A125" s="330" t="s">
        <v>37</v>
      </c>
    </row>
    <row r="126" spans="1:8" ht="20.100000000000001" customHeight="1" x14ac:dyDescent="0.25">
      <c r="A126" s="328" t="s">
        <v>565</v>
      </c>
      <c r="B126" s="328" t="s">
        <v>566</v>
      </c>
      <c r="C126" s="333" t="s">
        <v>37</v>
      </c>
      <c r="D126" s="332">
        <v>0</v>
      </c>
      <c r="E126" s="332">
        <v>27275.4</v>
      </c>
      <c r="F126" s="332">
        <v>27276.400000000001</v>
      </c>
      <c r="G126" s="333" t="s">
        <v>37</v>
      </c>
      <c r="H126" s="332">
        <v>1</v>
      </c>
    </row>
    <row r="127" spans="1:8" ht="20.100000000000001" customHeight="1" x14ac:dyDescent="0.25">
      <c r="A127" s="334" t="s">
        <v>567</v>
      </c>
      <c r="B127" s="334" t="s">
        <v>568</v>
      </c>
      <c r="C127" s="330" t="s">
        <v>37</v>
      </c>
      <c r="D127" s="335">
        <v>0</v>
      </c>
      <c r="E127" s="335">
        <v>27275.4</v>
      </c>
      <c r="F127" s="335">
        <v>27276.400000000001</v>
      </c>
      <c r="G127" s="330" t="s">
        <v>37</v>
      </c>
      <c r="H127" s="335">
        <v>1</v>
      </c>
    </row>
    <row r="128" spans="1:8" ht="20.100000000000001" customHeight="1" x14ac:dyDescent="0.25">
      <c r="A128" s="330" t="s">
        <v>37</v>
      </c>
    </row>
    <row r="129" spans="1:8" ht="20.100000000000001" customHeight="1" x14ac:dyDescent="0.25">
      <c r="A129" s="328" t="s">
        <v>569</v>
      </c>
      <c r="B129" s="328" t="s">
        <v>570</v>
      </c>
      <c r="C129" s="333" t="s">
        <v>37</v>
      </c>
      <c r="D129" s="332">
        <v>0</v>
      </c>
      <c r="E129" s="332">
        <v>120286.99</v>
      </c>
      <c r="F129" s="332">
        <v>120286.99</v>
      </c>
      <c r="G129" s="333" t="s">
        <v>37</v>
      </c>
      <c r="H129" s="332">
        <v>0</v>
      </c>
    </row>
    <row r="130" spans="1:8" ht="20.100000000000001" customHeight="1" x14ac:dyDescent="0.25">
      <c r="A130" s="334" t="s">
        <v>571</v>
      </c>
      <c r="B130" s="334" t="s">
        <v>572</v>
      </c>
      <c r="C130" s="330" t="s">
        <v>37</v>
      </c>
      <c r="D130" s="335">
        <v>0</v>
      </c>
      <c r="E130" s="335">
        <v>120286.99</v>
      </c>
      <c r="F130" s="335">
        <v>120286.99</v>
      </c>
      <c r="G130" s="330" t="s">
        <v>37</v>
      </c>
      <c r="H130" s="335">
        <v>0</v>
      </c>
    </row>
    <row r="131" spans="1:8" ht="20.100000000000001" customHeight="1" x14ac:dyDescent="0.25">
      <c r="A131" s="330" t="s">
        <v>37</v>
      </c>
    </row>
    <row r="132" spans="1:8" ht="20.100000000000001" customHeight="1" x14ac:dyDescent="0.25">
      <c r="A132" s="328" t="s">
        <v>573</v>
      </c>
      <c r="B132" s="328" t="s">
        <v>574</v>
      </c>
      <c r="C132" s="333" t="s">
        <v>37</v>
      </c>
      <c r="D132" s="332">
        <v>270151.43</v>
      </c>
      <c r="E132" s="332">
        <v>121508.27</v>
      </c>
      <c r="F132" s="332">
        <v>136527.34</v>
      </c>
      <c r="G132" s="333" t="s">
        <v>37</v>
      </c>
      <c r="H132" s="332">
        <v>285170.5</v>
      </c>
    </row>
    <row r="133" spans="1:8" ht="20.100000000000001" customHeight="1" x14ac:dyDescent="0.25">
      <c r="A133" s="334" t="s">
        <v>575</v>
      </c>
      <c r="B133" s="334" t="s">
        <v>576</v>
      </c>
      <c r="C133" s="330" t="s">
        <v>37</v>
      </c>
      <c r="D133" s="335">
        <v>270151.43</v>
      </c>
      <c r="E133" s="335">
        <v>121508.27</v>
      </c>
      <c r="F133" s="335">
        <v>136527.34</v>
      </c>
      <c r="G133" s="330" t="s">
        <v>37</v>
      </c>
      <c r="H133" s="335">
        <v>285170.5</v>
      </c>
    </row>
    <row r="134" spans="1:8" ht="20.100000000000001" customHeight="1" x14ac:dyDescent="0.25">
      <c r="A134" s="330" t="s">
        <v>37</v>
      </c>
    </row>
    <row r="135" spans="1:8" ht="20.100000000000001" customHeight="1" x14ac:dyDescent="0.25">
      <c r="A135" s="328" t="s">
        <v>577</v>
      </c>
      <c r="B135" s="328" t="s">
        <v>578</v>
      </c>
      <c r="C135" s="333" t="s">
        <v>37</v>
      </c>
      <c r="D135" s="332">
        <v>18628.419999999998</v>
      </c>
      <c r="E135" s="332">
        <v>52971.42</v>
      </c>
      <c r="F135" s="332">
        <v>56463.69</v>
      </c>
      <c r="G135" s="333" t="s">
        <v>37</v>
      </c>
      <c r="H135" s="332">
        <v>22120.69</v>
      </c>
    </row>
    <row r="136" spans="1:8" ht="20.100000000000001" customHeight="1" x14ac:dyDescent="0.25">
      <c r="A136" s="334" t="s">
        <v>579</v>
      </c>
      <c r="B136" s="334" t="s">
        <v>580</v>
      </c>
      <c r="C136" s="330" t="s">
        <v>37</v>
      </c>
      <c r="D136" s="335">
        <v>4443</v>
      </c>
      <c r="E136" s="335">
        <v>4443</v>
      </c>
      <c r="F136" s="335">
        <v>3173</v>
      </c>
      <c r="G136" s="330" t="s">
        <v>37</v>
      </c>
      <c r="H136" s="335">
        <v>3173</v>
      </c>
    </row>
    <row r="137" spans="1:8" ht="20.100000000000001" customHeight="1" x14ac:dyDescent="0.25">
      <c r="A137" s="334" t="s">
        <v>581</v>
      </c>
      <c r="B137" s="334" t="s">
        <v>582</v>
      </c>
      <c r="C137" s="330" t="s">
        <v>37</v>
      </c>
      <c r="D137" s="335">
        <v>0</v>
      </c>
      <c r="E137" s="335">
        <v>0</v>
      </c>
      <c r="F137" s="335">
        <v>5540</v>
      </c>
      <c r="G137" s="330" t="s">
        <v>37</v>
      </c>
      <c r="H137" s="335">
        <v>5540</v>
      </c>
    </row>
    <row r="138" spans="1:8" ht="20.100000000000001" customHeight="1" x14ac:dyDescent="0.25">
      <c r="A138" s="334" t="s">
        <v>583</v>
      </c>
      <c r="B138" s="334" t="s">
        <v>584</v>
      </c>
      <c r="C138" s="330" t="s">
        <v>37</v>
      </c>
      <c r="D138" s="335">
        <v>0</v>
      </c>
      <c r="E138" s="335">
        <v>34343</v>
      </c>
      <c r="F138" s="335">
        <v>34343</v>
      </c>
      <c r="G138" s="330" t="s">
        <v>37</v>
      </c>
      <c r="H138" s="335">
        <v>0</v>
      </c>
    </row>
    <row r="139" spans="1:8" ht="20.100000000000001" customHeight="1" x14ac:dyDescent="0.25">
      <c r="A139" s="334" t="s">
        <v>585</v>
      </c>
      <c r="B139" s="334" t="s">
        <v>586</v>
      </c>
      <c r="C139" s="330" t="s">
        <v>37</v>
      </c>
      <c r="D139" s="335">
        <v>0</v>
      </c>
      <c r="E139" s="335">
        <v>0</v>
      </c>
      <c r="F139" s="335">
        <v>5909</v>
      </c>
      <c r="G139" s="330" t="s">
        <v>37</v>
      </c>
      <c r="H139" s="335">
        <v>5909</v>
      </c>
    </row>
    <row r="140" spans="1:8" ht="20.100000000000001" customHeight="1" x14ac:dyDescent="0.25">
      <c r="A140" s="334" t="s">
        <v>589</v>
      </c>
      <c r="B140" s="334" t="s">
        <v>590</v>
      </c>
      <c r="C140" s="330" t="s">
        <v>37</v>
      </c>
      <c r="D140" s="335">
        <v>4982.3999999999996</v>
      </c>
      <c r="E140" s="335">
        <v>4982.3999999999996</v>
      </c>
      <c r="F140" s="335">
        <v>5545.69</v>
      </c>
      <c r="G140" s="330" t="s">
        <v>37</v>
      </c>
      <c r="H140" s="335">
        <v>5545.69</v>
      </c>
    </row>
    <row r="141" spans="1:8" ht="20.100000000000001" customHeight="1" x14ac:dyDescent="0.25">
      <c r="A141" s="334" t="s">
        <v>591</v>
      </c>
      <c r="B141" s="334" t="s">
        <v>592</v>
      </c>
      <c r="C141" s="330" t="s">
        <v>37</v>
      </c>
      <c r="D141" s="335">
        <v>4982.3999999999996</v>
      </c>
      <c r="E141" s="335">
        <v>4982.3999999999996</v>
      </c>
      <c r="F141" s="335">
        <v>5545.69</v>
      </c>
      <c r="G141" s="330" t="s">
        <v>37</v>
      </c>
      <c r="H141" s="335">
        <v>5545.69</v>
      </c>
    </row>
    <row r="142" spans="1:8" ht="20.100000000000001" customHeight="1" x14ac:dyDescent="0.25">
      <c r="A142" s="334" t="s">
        <v>593</v>
      </c>
      <c r="B142" s="334" t="s">
        <v>594</v>
      </c>
      <c r="C142" s="330" t="s">
        <v>37</v>
      </c>
      <c r="D142" s="335">
        <v>2704.01</v>
      </c>
      <c r="E142" s="335">
        <v>2704.01</v>
      </c>
      <c r="F142" s="335">
        <v>0</v>
      </c>
      <c r="G142" s="330" t="s">
        <v>37</v>
      </c>
      <c r="H142" s="335">
        <v>0</v>
      </c>
    </row>
    <row r="143" spans="1:8" ht="20.100000000000001" customHeight="1" x14ac:dyDescent="0.25">
      <c r="A143" s="334" t="s">
        <v>595</v>
      </c>
      <c r="B143" s="334" t="s">
        <v>596</v>
      </c>
      <c r="C143" s="330" t="s">
        <v>37</v>
      </c>
      <c r="D143" s="335">
        <v>3491.41</v>
      </c>
      <c r="E143" s="335">
        <v>3491.41</v>
      </c>
      <c r="F143" s="335">
        <v>0</v>
      </c>
      <c r="G143" s="330" t="s">
        <v>37</v>
      </c>
      <c r="H143" s="335">
        <v>0</v>
      </c>
    </row>
    <row r="144" spans="1:8" ht="20.100000000000001" customHeight="1" x14ac:dyDescent="0.25">
      <c r="A144" s="334" t="s">
        <v>597</v>
      </c>
      <c r="B144" s="334" t="s">
        <v>598</v>
      </c>
      <c r="C144" s="330" t="s">
        <v>37</v>
      </c>
      <c r="D144" s="335">
        <v>1081.5999999999999</v>
      </c>
      <c r="E144" s="335">
        <v>1081.5999999999999</v>
      </c>
      <c r="F144" s="335">
        <v>0</v>
      </c>
      <c r="G144" s="330" t="s">
        <v>37</v>
      </c>
      <c r="H144" s="335">
        <v>0</v>
      </c>
    </row>
    <row r="145" spans="1:8" ht="20.100000000000001" customHeight="1" x14ac:dyDescent="0.25">
      <c r="A145" s="334" t="s">
        <v>599</v>
      </c>
      <c r="B145" s="334" t="s">
        <v>600</v>
      </c>
      <c r="C145" s="330" t="s">
        <v>37</v>
      </c>
      <c r="D145" s="335">
        <v>709</v>
      </c>
      <c r="E145" s="335">
        <v>709</v>
      </c>
      <c r="F145" s="335">
        <v>937</v>
      </c>
      <c r="G145" s="330" t="s">
        <v>37</v>
      </c>
      <c r="H145" s="335">
        <v>937</v>
      </c>
    </row>
    <row r="146" spans="1:8" ht="20.100000000000001" customHeight="1" x14ac:dyDescent="0.25">
      <c r="A146" s="334" t="s">
        <v>601</v>
      </c>
      <c r="B146" s="334" t="s">
        <v>602</v>
      </c>
      <c r="C146" s="330" t="s">
        <v>37</v>
      </c>
      <c r="D146" s="335">
        <v>709</v>
      </c>
      <c r="E146" s="335">
        <v>709</v>
      </c>
      <c r="F146" s="335">
        <v>937</v>
      </c>
      <c r="G146" s="330" t="s">
        <v>37</v>
      </c>
      <c r="H146" s="335">
        <v>937</v>
      </c>
    </row>
    <row r="147" spans="1:8" ht="20.100000000000001" customHeight="1" x14ac:dyDescent="0.25">
      <c r="A147" s="334" t="s">
        <v>603</v>
      </c>
      <c r="B147" s="334" t="s">
        <v>604</v>
      </c>
      <c r="C147" s="330" t="s">
        <v>37</v>
      </c>
      <c r="D147" s="335">
        <v>1217</v>
      </c>
      <c r="E147" s="335">
        <v>1217</v>
      </c>
      <c r="F147" s="335">
        <v>1016</v>
      </c>
      <c r="G147" s="330" t="s">
        <v>37</v>
      </c>
      <c r="H147" s="335">
        <v>1016</v>
      </c>
    </row>
    <row r="148" spans="1:8" ht="20.100000000000001" customHeight="1" x14ac:dyDescent="0.25">
      <c r="A148" s="330" t="s">
        <v>37</v>
      </c>
    </row>
    <row r="149" spans="1:8" ht="20.100000000000001" customHeight="1" x14ac:dyDescent="0.25">
      <c r="A149" s="328" t="s">
        <v>864</v>
      </c>
      <c r="B149" s="328" t="s">
        <v>770</v>
      </c>
      <c r="C149" s="333" t="s">
        <v>37</v>
      </c>
      <c r="D149" s="332">
        <v>63637</v>
      </c>
      <c r="E149" s="332">
        <v>63637</v>
      </c>
      <c r="F149" s="332">
        <v>0</v>
      </c>
      <c r="G149" s="333" t="s">
        <v>37</v>
      </c>
      <c r="H149" s="332">
        <v>0</v>
      </c>
    </row>
    <row r="150" spans="1:8" ht="20.100000000000001" customHeight="1" x14ac:dyDescent="0.25">
      <c r="A150" s="334" t="s">
        <v>899</v>
      </c>
      <c r="B150" s="334" t="s">
        <v>900</v>
      </c>
      <c r="C150" s="330" t="s">
        <v>37</v>
      </c>
      <c r="D150" s="335">
        <v>46237</v>
      </c>
      <c r="E150" s="335">
        <v>46237</v>
      </c>
      <c r="F150" s="335">
        <v>0</v>
      </c>
      <c r="G150" s="330" t="s">
        <v>37</v>
      </c>
      <c r="H150" s="335">
        <v>0</v>
      </c>
    </row>
    <row r="151" spans="1:8" ht="20.100000000000001" customHeight="1" x14ac:dyDescent="0.25">
      <c r="A151" s="334" t="s">
        <v>937</v>
      </c>
      <c r="B151" s="334" t="s">
        <v>938</v>
      </c>
      <c r="C151" s="330" t="s">
        <v>37</v>
      </c>
      <c r="D151" s="335">
        <v>17400</v>
      </c>
      <c r="E151" s="335">
        <v>17400</v>
      </c>
      <c r="F151" s="335">
        <v>0</v>
      </c>
      <c r="G151" s="330" t="s">
        <v>37</v>
      </c>
      <c r="H151" s="335">
        <v>0</v>
      </c>
    </row>
    <row r="152" spans="1:8" ht="20.100000000000001" customHeight="1" x14ac:dyDescent="0.25">
      <c r="A152" s="330" t="s">
        <v>37</v>
      </c>
    </row>
    <row r="153" spans="1:8" ht="20.100000000000001" customHeight="1" x14ac:dyDescent="0.25">
      <c r="A153" s="328" t="s">
        <v>605</v>
      </c>
      <c r="B153" s="328" t="s">
        <v>606</v>
      </c>
      <c r="C153" s="333" t="s">
        <v>37</v>
      </c>
      <c r="D153" s="332">
        <v>20000</v>
      </c>
      <c r="E153" s="332">
        <v>0</v>
      </c>
      <c r="F153" s="332">
        <v>0</v>
      </c>
      <c r="G153" s="333" t="s">
        <v>37</v>
      </c>
      <c r="H153" s="332">
        <v>20000</v>
      </c>
    </row>
    <row r="154" spans="1:8" ht="20.100000000000001" customHeight="1" x14ac:dyDescent="0.25">
      <c r="A154" s="334" t="s">
        <v>607</v>
      </c>
      <c r="B154" s="334" t="s">
        <v>157</v>
      </c>
      <c r="C154" s="330" t="s">
        <v>37</v>
      </c>
      <c r="D154" s="335">
        <v>20000</v>
      </c>
      <c r="E154" s="335">
        <v>0</v>
      </c>
      <c r="F154" s="335">
        <v>0</v>
      </c>
      <c r="G154" s="330" t="s">
        <v>37</v>
      </c>
      <c r="H154" s="335">
        <v>20000</v>
      </c>
    </row>
    <row r="155" spans="1:8" ht="20.100000000000001" customHeight="1" x14ac:dyDescent="0.25">
      <c r="A155" s="330" t="s">
        <v>37</v>
      </c>
    </row>
    <row r="156" spans="1:8" ht="20.100000000000001" customHeight="1" x14ac:dyDescent="0.25">
      <c r="A156" s="328" t="s">
        <v>608</v>
      </c>
      <c r="B156" s="328" t="s">
        <v>609</v>
      </c>
      <c r="C156" s="333" t="s">
        <v>37</v>
      </c>
      <c r="D156" s="332">
        <v>11710411.380000001</v>
      </c>
      <c r="E156" s="332">
        <v>0</v>
      </c>
      <c r="F156" s="332">
        <v>0</v>
      </c>
      <c r="G156" s="333" t="s">
        <v>37</v>
      </c>
      <c r="H156" s="332">
        <v>11710411.380000001</v>
      </c>
    </row>
    <row r="157" spans="1:8" ht="20.100000000000001" customHeight="1" x14ac:dyDescent="0.25">
      <c r="A157" s="334" t="s">
        <v>610</v>
      </c>
      <c r="B157" s="334" t="s">
        <v>370</v>
      </c>
      <c r="C157" s="330" t="s">
        <v>37</v>
      </c>
      <c r="D157" s="335">
        <v>5740504.1799999997</v>
      </c>
      <c r="E157" s="335">
        <v>0</v>
      </c>
      <c r="F157" s="335">
        <v>0</v>
      </c>
      <c r="G157" s="330" t="s">
        <v>37</v>
      </c>
      <c r="H157" s="335">
        <v>5740504.1799999997</v>
      </c>
    </row>
    <row r="158" spans="1:8" ht="20.100000000000001" customHeight="1" x14ac:dyDescent="0.25">
      <c r="A158" s="334" t="s">
        <v>611</v>
      </c>
      <c r="B158" s="334" t="s">
        <v>612</v>
      </c>
      <c r="C158" s="330" t="s">
        <v>37</v>
      </c>
      <c r="D158" s="335">
        <v>5969907.2000000002</v>
      </c>
      <c r="E158" s="335">
        <v>0</v>
      </c>
      <c r="F158" s="335">
        <v>0</v>
      </c>
      <c r="G158" s="330" t="s">
        <v>37</v>
      </c>
      <c r="H158" s="335">
        <v>5969907.2000000002</v>
      </c>
    </row>
    <row r="159" spans="1:8" ht="20.100000000000001" customHeight="1" x14ac:dyDescent="0.25">
      <c r="A159" s="330" t="s">
        <v>37</v>
      </c>
    </row>
    <row r="160" spans="1:8" ht="20.100000000000001" customHeight="1" x14ac:dyDescent="0.25">
      <c r="A160" s="328" t="s">
        <v>613</v>
      </c>
      <c r="B160" s="328" t="s">
        <v>614</v>
      </c>
      <c r="C160" s="333" t="s">
        <v>37</v>
      </c>
      <c r="D160" s="336">
        <v>-10126585.16</v>
      </c>
      <c r="E160" s="332">
        <v>0</v>
      </c>
      <c r="F160" s="332">
        <v>0</v>
      </c>
      <c r="G160" s="333" t="s">
        <v>37</v>
      </c>
      <c r="H160" s="336">
        <v>-10126585.16</v>
      </c>
    </row>
    <row r="161" spans="1:8" ht="20.100000000000001" customHeight="1" x14ac:dyDescent="0.25">
      <c r="A161" s="334" t="s">
        <v>615</v>
      </c>
      <c r="B161" s="334" t="s">
        <v>616</v>
      </c>
      <c r="C161" s="330" t="s">
        <v>37</v>
      </c>
      <c r="D161" s="335">
        <v>1078192.92</v>
      </c>
      <c r="E161" s="335">
        <v>0</v>
      </c>
      <c r="F161" s="335">
        <v>0</v>
      </c>
      <c r="G161" s="330" t="s">
        <v>37</v>
      </c>
      <c r="H161" s="335">
        <v>1078192.92</v>
      </c>
    </row>
    <row r="162" spans="1:8" ht="20.100000000000001" customHeight="1" x14ac:dyDescent="0.25">
      <c r="A162" s="334" t="s">
        <v>617</v>
      </c>
      <c r="B162" s="334" t="s">
        <v>618</v>
      </c>
      <c r="C162" s="330" t="s">
        <v>37</v>
      </c>
      <c r="D162" s="337">
        <v>-1753288.06</v>
      </c>
      <c r="E162" s="335">
        <v>0</v>
      </c>
      <c r="F162" s="335">
        <v>0</v>
      </c>
      <c r="G162" s="330" t="s">
        <v>37</v>
      </c>
      <c r="H162" s="337">
        <v>-1753288.06</v>
      </c>
    </row>
    <row r="163" spans="1:8" ht="20.100000000000001" customHeight="1" x14ac:dyDescent="0.25">
      <c r="A163" s="334" t="s">
        <v>619</v>
      </c>
      <c r="B163" s="334" t="s">
        <v>620</v>
      </c>
      <c r="C163" s="330" t="s">
        <v>37</v>
      </c>
      <c r="D163" s="337">
        <v>-4596806.6500000004</v>
      </c>
      <c r="E163" s="335">
        <v>0</v>
      </c>
      <c r="F163" s="335">
        <v>0</v>
      </c>
      <c r="G163" s="330" t="s">
        <v>37</v>
      </c>
      <c r="H163" s="337">
        <v>-4596806.6500000004</v>
      </c>
    </row>
    <row r="164" spans="1:8" ht="20.100000000000001" customHeight="1" x14ac:dyDescent="0.25">
      <c r="A164" s="334" t="s">
        <v>621</v>
      </c>
      <c r="B164" s="334" t="s">
        <v>622</v>
      </c>
      <c r="C164" s="330" t="s">
        <v>37</v>
      </c>
      <c r="D164" s="337">
        <v>-2471106.06</v>
      </c>
      <c r="E164" s="335">
        <v>0</v>
      </c>
      <c r="F164" s="335">
        <v>0</v>
      </c>
      <c r="G164" s="330" t="s">
        <v>37</v>
      </c>
      <c r="H164" s="337">
        <v>-2471106.06</v>
      </c>
    </row>
    <row r="165" spans="1:8" ht="20.100000000000001" customHeight="1" x14ac:dyDescent="0.25">
      <c r="A165" s="334" t="s">
        <v>623</v>
      </c>
      <c r="B165" s="334" t="s">
        <v>624</v>
      </c>
      <c r="C165" s="330" t="s">
        <v>37</v>
      </c>
      <c r="D165" s="337">
        <v>-1781867.14</v>
      </c>
      <c r="E165" s="335">
        <v>0</v>
      </c>
      <c r="F165" s="335">
        <v>0</v>
      </c>
      <c r="G165" s="330" t="s">
        <v>37</v>
      </c>
      <c r="H165" s="337">
        <v>-1781867.14</v>
      </c>
    </row>
    <row r="166" spans="1:8" ht="20.100000000000001" customHeight="1" x14ac:dyDescent="0.25">
      <c r="A166" s="334" t="s">
        <v>625</v>
      </c>
      <c r="B166" s="334" t="s">
        <v>626</v>
      </c>
      <c r="C166" s="330" t="s">
        <v>37</v>
      </c>
      <c r="D166" s="337">
        <v>-408915.19</v>
      </c>
      <c r="E166" s="335">
        <v>0</v>
      </c>
      <c r="F166" s="335">
        <v>0</v>
      </c>
      <c r="G166" s="330" t="s">
        <v>37</v>
      </c>
      <c r="H166" s="337">
        <v>-408915.19</v>
      </c>
    </row>
    <row r="167" spans="1:8" ht="20.100000000000001" customHeight="1" x14ac:dyDescent="0.25">
      <c r="A167" s="334" t="s">
        <v>627</v>
      </c>
      <c r="B167" s="334" t="s">
        <v>628</v>
      </c>
      <c r="C167" s="330" t="s">
        <v>37</v>
      </c>
      <c r="D167" s="335">
        <v>1032072.48</v>
      </c>
      <c r="E167" s="335">
        <v>0</v>
      </c>
      <c r="F167" s="335">
        <v>0</v>
      </c>
      <c r="G167" s="330" t="s">
        <v>37</v>
      </c>
      <c r="H167" s="335">
        <v>1032072.48</v>
      </c>
    </row>
    <row r="168" spans="1:8" ht="20.100000000000001" customHeight="1" x14ac:dyDescent="0.25">
      <c r="A168" s="334" t="s">
        <v>629</v>
      </c>
      <c r="B168" s="334" t="s">
        <v>630</v>
      </c>
      <c r="C168" s="330" t="s">
        <v>37</v>
      </c>
      <c r="D168" s="337">
        <v>-1224867.46</v>
      </c>
      <c r="E168" s="335">
        <v>0</v>
      </c>
      <c r="F168" s="335">
        <v>0</v>
      </c>
      <c r="G168" s="330" t="s">
        <v>37</v>
      </c>
      <c r="H168" s="337">
        <v>-1224867.46</v>
      </c>
    </row>
    <row r="169" spans="1:8" ht="20.100000000000001" customHeight="1" x14ac:dyDescent="0.25">
      <c r="A169" s="330" t="s">
        <v>37</v>
      </c>
    </row>
    <row r="170" spans="1:8" ht="20.100000000000001" customHeight="1" x14ac:dyDescent="0.25">
      <c r="A170" s="328" t="s">
        <v>631</v>
      </c>
      <c r="B170" s="328" t="s">
        <v>632</v>
      </c>
      <c r="C170" s="333" t="s">
        <v>37</v>
      </c>
      <c r="D170" s="332">
        <v>8994367.7100000009</v>
      </c>
      <c r="E170" s="332">
        <v>0</v>
      </c>
      <c r="F170" s="332">
        <v>853296.19</v>
      </c>
      <c r="G170" s="333" t="s">
        <v>37</v>
      </c>
      <c r="H170" s="332">
        <v>9847663.9000000004</v>
      </c>
    </row>
    <row r="171" spans="1:8" ht="20.100000000000001" customHeight="1" x14ac:dyDescent="0.25">
      <c r="A171" s="334" t="s">
        <v>633</v>
      </c>
      <c r="B171" s="334" t="s">
        <v>634</v>
      </c>
      <c r="C171" s="330" t="s">
        <v>37</v>
      </c>
      <c r="D171" s="335">
        <v>8994367.7100000009</v>
      </c>
      <c r="E171" s="335">
        <v>0</v>
      </c>
      <c r="F171" s="335">
        <v>853296.19</v>
      </c>
      <c r="G171" s="330" t="s">
        <v>37</v>
      </c>
      <c r="H171" s="335">
        <v>9847663.9000000004</v>
      </c>
    </row>
    <row r="172" spans="1:8" ht="20.100000000000001" customHeight="1" x14ac:dyDescent="0.25">
      <c r="A172" s="334" t="s">
        <v>635</v>
      </c>
      <c r="B172" s="334" t="s">
        <v>636</v>
      </c>
      <c r="C172" s="330" t="s">
        <v>37</v>
      </c>
      <c r="D172" s="335">
        <v>7246572.8499999996</v>
      </c>
      <c r="E172" s="335">
        <v>0</v>
      </c>
      <c r="F172" s="335">
        <v>697746.25</v>
      </c>
      <c r="G172" s="330" t="s">
        <v>37</v>
      </c>
      <c r="H172" s="335">
        <v>7944319.0999999996</v>
      </c>
    </row>
    <row r="173" spans="1:8" ht="20.100000000000001" customHeight="1" x14ac:dyDescent="0.25">
      <c r="A173" s="334" t="s">
        <v>637</v>
      </c>
      <c r="B173" s="334" t="s">
        <v>638</v>
      </c>
      <c r="C173" s="330" t="s">
        <v>37</v>
      </c>
      <c r="D173" s="335">
        <v>1060583.33</v>
      </c>
      <c r="E173" s="335">
        <v>0</v>
      </c>
      <c r="F173" s="335">
        <v>140549.94</v>
      </c>
      <c r="G173" s="330" t="s">
        <v>37</v>
      </c>
      <c r="H173" s="335">
        <v>1201133.27</v>
      </c>
    </row>
    <row r="174" spans="1:8" ht="20.100000000000001" customHeight="1" x14ac:dyDescent="0.25">
      <c r="A174" s="334" t="s">
        <v>639</v>
      </c>
      <c r="B174" s="334" t="s">
        <v>640</v>
      </c>
      <c r="C174" s="330" t="s">
        <v>37</v>
      </c>
      <c r="D174" s="335">
        <v>204594.88</v>
      </c>
      <c r="E174" s="335">
        <v>0</v>
      </c>
      <c r="F174" s="335">
        <v>15000</v>
      </c>
      <c r="G174" s="330" t="s">
        <v>37</v>
      </c>
      <c r="H174" s="335">
        <v>219594.88</v>
      </c>
    </row>
    <row r="175" spans="1:8" ht="20.100000000000001" customHeight="1" x14ac:dyDescent="0.25">
      <c r="A175" s="334" t="s">
        <v>641</v>
      </c>
      <c r="B175" s="334" t="s">
        <v>642</v>
      </c>
      <c r="C175" s="330" t="s">
        <v>37</v>
      </c>
      <c r="D175" s="335">
        <v>57657.22</v>
      </c>
      <c r="E175" s="335">
        <v>0</v>
      </c>
      <c r="F175" s="335">
        <v>0</v>
      </c>
      <c r="G175" s="330" t="s">
        <v>37</v>
      </c>
      <c r="H175" s="335">
        <v>57657.22</v>
      </c>
    </row>
    <row r="176" spans="1:8" ht="20.100000000000001" customHeight="1" x14ac:dyDescent="0.25">
      <c r="A176" s="334" t="s">
        <v>643</v>
      </c>
      <c r="B176" s="334" t="s">
        <v>644</v>
      </c>
      <c r="C176" s="330" t="s">
        <v>37</v>
      </c>
      <c r="D176" s="335">
        <v>424959.43</v>
      </c>
      <c r="E176" s="335">
        <v>0</v>
      </c>
      <c r="F176" s="335">
        <v>0</v>
      </c>
      <c r="G176" s="330" t="s">
        <v>37</v>
      </c>
      <c r="H176" s="335">
        <v>424959.43</v>
      </c>
    </row>
    <row r="177" spans="1:8" ht="20.100000000000001" customHeight="1" x14ac:dyDescent="0.25">
      <c r="A177" s="330" t="s">
        <v>37</v>
      </c>
    </row>
    <row r="178" spans="1:8" ht="20.100000000000001" customHeight="1" x14ac:dyDescent="0.25">
      <c r="A178" s="328" t="s">
        <v>645</v>
      </c>
      <c r="B178" s="328" t="s">
        <v>5</v>
      </c>
      <c r="C178" s="333" t="s">
        <v>37</v>
      </c>
      <c r="D178" s="332">
        <v>80306.77</v>
      </c>
      <c r="E178" s="332">
        <v>0</v>
      </c>
      <c r="F178" s="332">
        <v>7294.98</v>
      </c>
      <c r="G178" s="333" t="s">
        <v>37</v>
      </c>
      <c r="H178" s="332">
        <v>87601.75</v>
      </c>
    </row>
    <row r="179" spans="1:8" ht="20.100000000000001" customHeight="1" x14ac:dyDescent="0.25">
      <c r="A179" s="334" t="s">
        <v>646</v>
      </c>
      <c r="B179" s="334" t="s">
        <v>647</v>
      </c>
      <c r="C179" s="330" t="s">
        <v>37</v>
      </c>
      <c r="D179" s="335">
        <v>1134.5899999999999</v>
      </c>
      <c r="E179" s="335">
        <v>0</v>
      </c>
      <c r="F179" s="335">
        <v>173.62</v>
      </c>
      <c r="G179" s="330" t="s">
        <v>37</v>
      </c>
      <c r="H179" s="335">
        <v>1308.21</v>
      </c>
    </row>
    <row r="180" spans="1:8" ht="20.100000000000001" customHeight="1" x14ac:dyDescent="0.25">
      <c r="A180" s="334" t="s">
        <v>648</v>
      </c>
      <c r="B180" s="334" t="s">
        <v>649</v>
      </c>
      <c r="C180" s="330" t="s">
        <v>37</v>
      </c>
      <c r="D180" s="335">
        <v>0.17</v>
      </c>
      <c r="E180" s="335">
        <v>0</v>
      </c>
      <c r="F180" s="335">
        <v>0</v>
      </c>
      <c r="G180" s="330" t="s">
        <v>37</v>
      </c>
      <c r="H180" s="335">
        <v>0.17</v>
      </c>
    </row>
    <row r="181" spans="1:8" ht="20.100000000000001" customHeight="1" x14ac:dyDescent="0.25">
      <c r="A181" s="334" t="s">
        <v>650</v>
      </c>
      <c r="B181" s="334" t="s">
        <v>158</v>
      </c>
      <c r="C181" s="330" t="s">
        <v>37</v>
      </c>
      <c r="D181" s="335">
        <v>79172.009999999995</v>
      </c>
      <c r="E181" s="335">
        <v>0</v>
      </c>
      <c r="F181" s="335">
        <v>7121.36</v>
      </c>
      <c r="G181" s="330" t="s">
        <v>37</v>
      </c>
      <c r="H181" s="335">
        <v>86293.37</v>
      </c>
    </row>
    <row r="182" spans="1:8" ht="20.100000000000001" customHeight="1" x14ac:dyDescent="0.25">
      <c r="A182" s="330" t="s">
        <v>37</v>
      </c>
    </row>
    <row r="183" spans="1:8" ht="20.100000000000001" customHeight="1" x14ac:dyDescent="0.25">
      <c r="A183" s="328" t="s">
        <v>651</v>
      </c>
      <c r="B183" s="328" t="s">
        <v>652</v>
      </c>
      <c r="C183" s="332">
        <v>998945.17</v>
      </c>
      <c r="D183" s="333" t="s">
        <v>37</v>
      </c>
      <c r="E183" s="332">
        <v>0</v>
      </c>
      <c r="F183" s="332">
        <v>0</v>
      </c>
      <c r="G183" s="332">
        <v>998945.17</v>
      </c>
      <c r="H183" s="333" t="s">
        <v>37</v>
      </c>
    </row>
    <row r="184" spans="1:8" ht="20.100000000000001" customHeight="1" x14ac:dyDescent="0.25">
      <c r="A184" s="334" t="s">
        <v>653</v>
      </c>
      <c r="B184" s="334" t="s">
        <v>654</v>
      </c>
      <c r="C184" s="335">
        <v>533500</v>
      </c>
      <c r="D184" s="330" t="s">
        <v>37</v>
      </c>
      <c r="E184" s="335">
        <v>0</v>
      </c>
      <c r="F184" s="335">
        <v>0</v>
      </c>
      <c r="G184" s="335">
        <v>533500</v>
      </c>
      <c r="H184" s="330" t="s">
        <v>37</v>
      </c>
    </row>
    <row r="185" spans="1:8" ht="20.100000000000001" customHeight="1" x14ac:dyDescent="0.25">
      <c r="A185" s="334" t="s">
        <v>655</v>
      </c>
      <c r="B185" s="334" t="s">
        <v>656</v>
      </c>
      <c r="C185" s="335">
        <v>465445.17</v>
      </c>
      <c r="D185" s="330" t="s">
        <v>37</v>
      </c>
      <c r="E185" s="335">
        <v>0</v>
      </c>
      <c r="F185" s="335">
        <v>0</v>
      </c>
      <c r="G185" s="335">
        <v>465445.17</v>
      </c>
      <c r="H185" s="330" t="s">
        <v>37</v>
      </c>
    </row>
    <row r="186" spans="1:8" ht="20.100000000000001" customHeight="1" x14ac:dyDescent="0.25">
      <c r="A186" s="330" t="s">
        <v>37</v>
      </c>
    </row>
    <row r="187" spans="1:8" ht="20.100000000000001" customHeight="1" x14ac:dyDescent="0.25">
      <c r="A187" s="328" t="s">
        <v>657</v>
      </c>
      <c r="B187" s="328" t="s">
        <v>658</v>
      </c>
      <c r="C187" s="332">
        <v>3470515.41</v>
      </c>
      <c r="D187" s="333" t="s">
        <v>37</v>
      </c>
      <c r="E187" s="332">
        <v>573614.61</v>
      </c>
      <c r="F187" s="332">
        <v>0</v>
      </c>
      <c r="G187" s="332">
        <v>4044130.02</v>
      </c>
      <c r="H187" s="333" t="s">
        <v>37</v>
      </c>
    </row>
    <row r="188" spans="1:8" ht="20.100000000000001" customHeight="1" x14ac:dyDescent="0.25">
      <c r="A188" s="334" t="s">
        <v>659</v>
      </c>
      <c r="B188" s="334" t="s">
        <v>660</v>
      </c>
      <c r="C188" s="335">
        <v>213600</v>
      </c>
      <c r="D188" s="330" t="s">
        <v>37</v>
      </c>
      <c r="E188" s="335">
        <v>100500</v>
      </c>
      <c r="F188" s="335">
        <v>0</v>
      </c>
      <c r="G188" s="335">
        <v>314100</v>
      </c>
      <c r="H188" s="330" t="s">
        <v>37</v>
      </c>
    </row>
    <row r="189" spans="1:8" ht="20.100000000000001" customHeight="1" x14ac:dyDescent="0.25">
      <c r="A189" s="334" t="s">
        <v>661</v>
      </c>
      <c r="B189" s="334" t="s">
        <v>662</v>
      </c>
      <c r="C189" s="335">
        <v>126295.4</v>
      </c>
      <c r="D189" s="330" t="s">
        <v>37</v>
      </c>
      <c r="E189" s="335">
        <v>0</v>
      </c>
      <c r="F189" s="335">
        <v>0</v>
      </c>
      <c r="G189" s="335">
        <v>126295.4</v>
      </c>
      <c r="H189" s="330" t="s">
        <v>37</v>
      </c>
    </row>
    <row r="190" spans="1:8" ht="20.100000000000001" customHeight="1" x14ac:dyDescent="0.25">
      <c r="A190" s="334" t="s">
        <v>663</v>
      </c>
      <c r="B190" s="334" t="s">
        <v>664</v>
      </c>
      <c r="C190" s="335">
        <v>18103.46</v>
      </c>
      <c r="D190" s="330" t="s">
        <v>37</v>
      </c>
      <c r="E190" s="335">
        <v>1724.14</v>
      </c>
      <c r="F190" s="335">
        <v>0</v>
      </c>
      <c r="G190" s="335">
        <v>19827.599999999999</v>
      </c>
      <c r="H190" s="330" t="s">
        <v>37</v>
      </c>
    </row>
    <row r="191" spans="1:8" ht="20.100000000000001" customHeight="1" x14ac:dyDescent="0.25">
      <c r="A191" s="334" t="s">
        <v>665</v>
      </c>
      <c r="B191" s="334" t="s">
        <v>666</v>
      </c>
      <c r="C191" s="335">
        <v>197749.5</v>
      </c>
      <c r="D191" s="330" t="s">
        <v>37</v>
      </c>
      <c r="E191" s="335">
        <v>85400</v>
      </c>
      <c r="F191" s="335">
        <v>0</v>
      </c>
      <c r="G191" s="335">
        <v>283149.5</v>
      </c>
      <c r="H191" s="330" t="s">
        <v>37</v>
      </c>
    </row>
    <row r="192" spans="1:8" ht="20.100000000000001" customHeight="1" x14ac:dyDescent="0.25">
      <c r="A192" s="334" t="s">
        <v>667</v>
      </c>
      <c r="B192" s="334" t="s">
        <v>668</v>
      </c>
      <c r="C192" s="335">
        <v>172749.5</v>
      </c>
      <c r="D192" s="330" t="s">
        <v>37</v>
      </c>
      <c r="E192" s="335">
        <v>55400</v>
      </c>
      <c r="F192" s="335">
        <v>0</v>
      </c>
      <c r="G192" s="335">
        <v>228149.5</v>
      </c>
      <c r="H192" s="330" t="s">
        <v>37</v>
      </c>
    </row>
    <row r="193" spans="1:8" ht="20.100000000000001" customHeight="1" x14ac:dyDescent="0.25">
      <c r="A193" s="334" t="s">
        <v>669</v>
      </c>
      <c r="B193" s="334" t="s">
        <v>670</v>
      </c>
      <c r="C193" s="335">
        <v>25000</v>
      </c>
      <c r="D193" s="330" t="s">
        <v>37</v>
      </c>
      <c r="E193" s="335">
        <v>30000</v>
      </c>
      <c r="F193" s="335">
        <v>0</v>
      </c>
      <c r="G193" s="335">
        <v>55000</v>
      </c>
      <c r="H193" s="330" t="s">
        <v>37</v>
      </c>
    </row>
    <row r="194" spans="1:8" ht="20.100000000000001" customHeight="1" x14ac:dyDescent="0.25">
      <c r="A194" s="334" t="s">
        <v>671</v>
      </c>
      <c r="B194" s="334" t="s">
        <v>672</v>
      </c>
      <c r="C194" s="335">
        <v>4755.9399999999996</v>
      </c>
      <c r="D194" s="330" t="s">
        <v>37</v>
      </c>
      <c r="E194" s="335">
        <v>14540.51</v>
      </c>
      <c r="F194" s="335">
        <v>0</v>
      </c>
      <c r="G194" s="335">
        <v>19296.45</v>
      </c>
      <c r="H194" s="330" t="s">
        <v>37</v>
      </c>
    </row>
    <row r="195" spans="1:8" ht="20.100000000000001" customHeight="1" x14ac:dyDescent="0.25">
      <c r="A195" s="334" t="s">
        <v>673</v>
      </c>
      <c r="B195" s="334" t="s">
        <v>674</v>
      </c>
      <c r="C195" s="335">
        <v>189815</v>
      </c>
      <c r="D195" s="330" t="s">
        <v>37</v>
      </c>
      <c r="E195" s="335">
        <v>0</v>
      </c>
      <c r="F195" s="335">
        <v>0</v>
      </c>
      <c r="G195" s="335">
        <v>189815</v>
      </c>
      <c r="H195" s="330" t="s">
        <v>37</v>
      </c>
    </row>
    <row r="196" spans="1:8" ht="20.100000000000001" customHeight="1" x14ac:dyDescent="0.25">
      <c r="A196" s="334" t="s">
        <v>675</v>
      </c>
      <c r="B196" s="334" t="s">
        <v>668</v>
      </c>
      <c r="C196" s="335">
        <v>189815</v>
      </c>
      <c r="D196" s="330" t="s">
        <v>37</v>
      </c>
      <c r="E196" s="335">
        <v>0</v>
      </c>
      <c r="F196" s="335">
        <v>0</v>
      </c>
      <c r="G196" s="335">
        <v>189815</v>
      </c>
      <c r="H196" s="330" t="s">
        <v>37</v>
      </c>
    </row>
    <row r="197" spans="1:8" ht="20.100000000000001" customHeight="1" x14ac:dyDescent="0.25">
      <c r="A197" s="334" t="s">
        <v>683</v>
      </c>
      <c r="B197" s="334" t="s">
        <v>684</v>
      </c>
      <c r="C197" s="335">
        <v>424465.78</v>
      </c>
      <c r="D197" s="330" t="s">
        <v>37</v>
      </c>
      <c r="E197" s="335">
        <v>0</v>
      </c>
      <c r="F197" s="335">
        <v>0</v>
      </c>
      <c r="G197" s="335">
        <v>424465.78</v>
      </c>
      <c r="H197" s="330" t="s">
        <v>37</v>
      </c>
    </row>
    <row r="198" spans="1:8" ht="20.100000000000001" customHeight="1" x14ac:dyDescent="0.25">
      <c r="A198" s="334" t="s">
        <v>687</v>
      </c>
      <c r="B198" s="334" t="s">
        <v>688</v>
      </c>
      <c r="C198" s="335">
        <v>23626.720000000001</v>
      </c>
      <c r="D198" s="330" t="s">
        <v>37</v>
      </c>
      <c r="E198" s="335">
        <v>3600</v>
      </c>
      <c r="F198" s="335">
        <v>0</v>
      </c>
      <c r="G198" s="335">
        <v>27226.720000000001</v>
      </c>
      <c r="H198" s="330" t="s">
        <v>37</v>
      </c>
    </row>
    <row r="199" spans="1:8" ht="20.100000000000001" customHeight="1" x14ac:dyDescent="0.25">
      <c r="A199" s="334" t="s">
        <v>689</v>
      </c>
      <c r="B199" s="334" t="s">
        <v>690</v>
      </c>
      <c r="C199" s="335">
        <v>80650</v>
      </c>
      <c r="D199" s="330" t="s">
        <v>37</v>
      </c>
      <c r="E199" s="335">
        <v>1298.28</v>
      </c>
      <c r="F199" s="335">
        <v>0</v>
      </c>
      <c r="G199" s="335">
        <v>81948.28</v>
      </c>
      <c r="H199" s="330" t="s">
        <v>37</v>
      </c>
    </row>
    <row r="200" spans="1:8" ht="20.100000000000001" customHeight="1" x14ac:dyDescent="0.25">
      <c r="A200" s="334" t="s">
        <v>693</v>
      </c>
      <c r="B200" s="334" t="s">
        <v>694</v>
      </c>
      <c r="C200" s="335">
        <v>43825</v>
      </c>
      <c r="D200" s="330" t="s">
        <v>37</v>
      </c>
      <c r="E200" s="335">
        <v>0</v>
      </c>
      <c r="F200" s="335">
        <v>0</v>
      </c>
      <c r="G200" s="335">
        <v>43825</v>
      </c>
      <c r="H200" s="330" t="s">
        <v>37</v>
      </c>
    </row>
    <row r="201" spans="1:8" ht="20.100000000000001" customHeight="1" x14ac:dyDescent="0.25">
      <c r="A201" s="334" t="s">
        <v>695</v>
      </c>
      <c r="B201" s="334" t="s">
        <v>696</v>
      </c>
      <c r="C201" s="335">
        <v>918900.91</v>
      </c>
      <c r="D201" s="330" t="s">
        <v>37</v>
      </c>
      <c r="E201" s="335">
        <v>125000</v>
      </c>
      <c r="F201" s="335">
        <v>0</v>
      </c>
      <c r="G201" s="335">
        <v>1043900.91</v>
      </c>
      <c r="H201" s="330" t="s">
        <v>37</v>
      </c>
    </row>
    <row r="202" spans="1:8" ht="20.100000000000001" customHeight="1" x14ac:dyDescent="0.25">
      <c r="A202" s="334" t="s">
        <v>697</v>
      </c>
      <c r="B202" s="334" t="s">
        <v>698</v>
      </c>
      <c r="C202" s="335">
        <v>5500</v>
      </c>
      <c r="D202" s="330" t="s">
        <v>37</v>
      </c>
      <c r="E202" s="335">
        <v>0</v>
      </c>
      <c r="F202" s="335">
        <v>0</v>
      </c>
      <c r="G202" s="335">
        <v>5500</v>
      </c>
      <c r="H202" s="330" t="s">
        <v>37</v>
      </c>
    </row>
    <row r="203" spans="1:8" ht="20.100000000000001" customHeight="1" x14ac:dyDescent="0.25">
      <c r="A203" s="334" t="s">
        <v>699</v>
      </c>
      <c r="B203" s="334" t="s">
        <v>700</v>
      </c>
      <c r="C203" s="335">
        <v>838460.02</v>
      </c>
      <c r="D203" s="330" t="s">
        <v>37</v>
      </c>
      <c r="E203" s="335">
        <v>159933.72</v>
      </c>
      <c r="F203" s="335">
        <v>0</v>
      </c>
      <c r="G203" s="335">
        <v>998393.74</v>
      </c>
      <c r="H203" s="330" t="s">
        <v>37</v>
      </c>
    </row>
    <row r="204" spans="1:8" ht="20.100000000000001" customHeight="1" x14ac:dyDescent="0.25">
      <c r="A204" s="334" t="s">
        <v>701</v>
      </c>
      <c r="B204" s="334" t="s">
        <v>702</v>
      </c>
      <c r="C204" s="335">
        <v>94725</v>
      </c>
      <c r="D204" s="330" t="s">
        <v>37</v>
      </c>
      <c r="E204" s="335">
        <v>344.83</v>
      </c>
      <c r="F204" s="335">
        <v>0</v>
      </c>
      <c r="G204" s="335">
        <v>95069.83</v>
      </c>
      <c r="H204" s="330" t="s">
        <v>37</v>
      </c>
    </row>
    <row r="205" spans="1:8" ht="20.100000000000001" customHeight="1" x14ac:dyDescent="0.25">
      <c r="A205" s="334" t="s">
        <v>703</v>
      </c>
      <c r="B205" s="334" t="s">
        <v>704</v>
      </c>
      <c r="C205" s="335">
        <v>129955.73</v>
      </c>
      <c r="D205" s="330" t="s">
        <v>37</v>
      </c>
      <c r="E205" s="335">
        <v>64163</v>
      </c>
      <c r="F205" s="335">
        <v>0</v>
      </c>
      <c r="G205" s="335">
        <v>194118.73</v>
      </c>
      <c r="H205" s="330" t="s">
        <v>37</v>
      </c>
    </row>
    <row r="206" spans="1:8" ht="20.100000000000001" customHeight="1" x14ac:dyDescent="0.25">
      <c r="A206" s="334" t="s">
        <v>707</v>
      </c>
      <c r="B206" s="334" t="s">
        <v>708</v>
      </c>
      <c r="C206" s="335">
        <v>140316.95000000001</v>
      </c>
      <c r="D206" s="330" t="s">
        <v>37</v>
      </c>
      <c r="E206" s="335">
        <v>17110.13</v>
      </c>
      <c r="F206" s="335">
        <v>0</v>
      </c>
      <c r="G206" s="335">
        <v>157427.07999999999</v>
      </c>
      <c r="H206" s="330" t="s">
        <v>37</v>
      </c>
    </row>
    <row r="207" spans="1:8" ht="20.100000000000001" customHeight="1" x14ac:dyDescent="0.25">
      <c r="A207" s="334" t="s">
        <v>709</v>
      </c>
      <c r="B207" s="334" t="s">
        <v>710</v>
      </c>
      <c r="C207" s="335">
        <v>19770</v>
      </c>
      <c r="D207" s="330" t="s">
        <v>37</v>
      </c>
      <c r="E207" s="335">
        <v>0</v>
      </c>
      <c r="F207" s="335">
        <v>0</v>
      </c>
      <c r="G207" s="335">
        <v>19770</v>
      </c>
      <c r="H207" s="330" t="s">
        <v>37</v>
      </c>
    </row>
    <row r="208" spans="1:8" ht="20.100000000000001" customHeight="1" x14ac:dyDescent="0.25">
      <c r="A208" s="330" t="s">
        <v>37</v>
      </c>
    </row>
    <row r="209" spans="1:8" ht="20.100000000000001" customHeight="1" x14ac:dyDescent="0.25">
      <c r="A209" s="328" t="s">
        <v>711</v>
      </c>
      <c r="B209" s="328" t="s">
        <v>712</v>
      </c>
      <c r="C209" s="332">
        <v>1501171.44</v>
      </c>
      <c r="D209" s="333" t="s">
        <v>37</v>
      </c>
      <c r="E209" s="332">
        <v>163852.51</v>
      </c>
      <c r="F209" s="332">
        <v>0</v>
      </c>
      <c r="G209" s="332">
        <v>1665023.95</v>
      </c>
      <c r="H209" s="333" t="s">
        <v>37</v>
      </c>
    </row>
    <row r="210" spans="1:8" ht="20.100000000000001" customHeight="1" x14ac:dyDescent="0.25">
      <c r="A210" s="334" t="s">
        <v>717</v>
      </c>
      <c r="B210" s="334" t="s">
        <v>718</v>
      </c>
      <c r="C210" s="335">
        <v>17660.669999999998</v>
      </c>
      <c r="D210" s="330" t="s">
        <v>37</v>
      </c>
      <c r="E210" s="335">
        <v>4775.79</v>
      </c>
      <c r="F210" s="335">
        <v>0</v>
      </c>
      <c r="G210" s="335">
        <v>22436.46</v>
      </c>
      <c r="H210" s="330" t="s">
        <v>37</v>
      </c>
    </row>
    <row r="211" spans="1:8" ht="20.100000000000001" customHeight="1" x14ac:dyDescent="0.25">
      <c r="A211" s="334" t="s">
        <v>719</v>
      </c>
      <c r="B211" s="334" t="s">
        <v>720</v>
      </c>
      <c r="C211" s="335">
        <v>5408.08</v>
      </c>
      <c r="D211" s="330" t="s">
        <v>37</v>
      </c>
      <c r="E211" s="335">
        <v>0</v>
      </c>
      <c r="F211" s="335">
        <v>0</v>
      </c>
      <c r="G211" s="335">
        <v>5408.08</v>
      </c>
      <c r="H211" s="330" t="s">
        <v>37</v>
      </c>
    </row>
    <row r="212" spans="1:8" ht="20.100000000000001" customHeight="1" x14ac:dyDescent="0.25">
      <c r="A212" s="334" t="s">
        <v>721</v>
      </c>
      <c r="B212" s="334" t="s">
        <v>722</v>
      </c>
      <c r="C212" s="335">
        <v>5766.08</v>
      </c>
      <c r="D212" s="330" t="s">
        <v>37</v>
      </c>
      <c r="E212" s="335">
        <v>0</v>
      </c>
      <c r="F212" s="335">
        <v>0</v>
      </c>
      <c r="G212" s="335">
        <v>5766.08</v>
      </c>
      <c r="H212" s="330" t="s">
        <v>37</v>
      </c>
    </row>
    <row r="213" spans="1:8" ht="20.100000000000001" customHeight="1" x14ac:dyDescent="0.25">
      <c r="A213" s="334" t="s">
        <v>723</v>
      </c>
      <c r="B213" s="334" t="s">
        <v>724</v>
      </c>
      <c r="C213" s="335">
        <v>2163.2199999999998</v>
      </c>
      <c r="D213" s="330" t="s">
        <v>37</v>
      </c>
      <c r="E213" s="335">
        <v>0</v>
      </c>
      <c r="F213" s="335">
        <v>0</v>
      </c>
      <c r="G213" s="335">
        <v>2163.2199999999998</v>
      </c>
      <c r="H213" s="330" t="s">
        <v>37</v>
      </c>
    </row>
    <row r="214" spans="1:8" ht="20.100000000000001" customHeight="1" x14ac:dyDescent="0.25">
      <c r="A214" s="334" t="s">
        <v>725</v>
      </c>
      <c r="B214" s="334" t="s">
        <v>726</v>
      </c>
      <c r="C214" s="335">
        <v>3329</v>
      </c>
      <c r="D214" s="330" t="s">
        <v>37</v>
      </c>
      <c r="E214" s="335">
        <v>937</v>
      </c>
      <c r="F214" s="335">
        <v>0</v>
      </c>
      <c r="G214" s="335">
        <v>4266</v>
      </c>
      <c r="H214" s="330" t="s">
        <v>37</v>
      </c>
    </row>
    <row r="215" spans="1:8" ht="20.100000000000001" customHeight="1" x14ac:dyDescent="0.25">
      <c r="A215" s="334" t="s">
        <v>727</v>
      </c>
      <c r="B215" s="334" t="s">
        <v>728</v>
      </c>
      <c r="C215" s="335">
        <v>78047.45</v>
      </c>
      <c r="D215" s="330" t="s">
        <v>37</v>
      </c>
      <c r="E215" s="335">
        <v>25312.9</v>
      </c>
      <c r="F215" s="335">
        <v>0</v>
      </c>
      <c r="G215" s="335">
        <v>103360.35</v>
      </c>
      <c r="H215" s="330" t="s">
        <v>37</v>
      </c>
    </row>
    <row r="216" spans="1:8" ht="20.100000000000001" customHeight="1" x14ac:dyDescent="0.25">
      <c r="A216" s="334" t="s">
        <v>730</v>
      </c>
      <c r="B216" s="334" t="s">
        <v>731</v>
      </c>
      <c r="C216" s="335">
        <v>1253822.67</v>
      </c>
      <c r="D216" s="330" t="s">
        <v>37</v>
      </c>
      <c r="E216" s="335">
        <v>126881.49</v>
      </c>
      <c r="F216" s="335">
        <v>0</v>
      </c>
      <c r="G216" s="335">
        <v>1380704.16</v>
      </c>
      <c r="H216" s="330" t="s">
        <v>37</v>
      </c>
    </row>
    <row r="217" spans="1:8" ht="20.100000000000001" customHeight="1" x14ac:dyDescent="0.25">
      <c r="A217" s="334" t="s">
        <v>734</v>
      </c>
      <c r="B217" s="334" t="s">
        <v>735</v>
      </c>
      <c r="C217" s="335">
        <v>15188.88</v>
      </c>
      <c r="D217" s="330" t="s">
        <v>37</v>
      </c>
      <c r="E217" s="335">
        <v>0</v>
      </c>
      <c r="F217" s="335">
        <v>0</v>
      </c>
      <c r="G217" s="335">
        <v>15188.88</v>
      </c>
      <c r="H217" s="330" t="s">
        <v>37</v>
      </c>
    </row>
    <row r="218" spans="1:8" ht="20.100000000000001" customHeight="1" x14ac:dyDescent="0.25">
      <c r="A218" s="334" t="s">
        <v>736</v>
      </c>
      <c r="B218" s="334" t="s">
        <v>737</v>
      </c>
      <c r="C218" s="335">
        <v>3797.22</v>
      </c>
      <c r="D218" s="330" t="s">
        <v>37</v>
      </c>
      <c r="E218" s="335">
        <v>0</v>
      </c>
      <c r="F218" s="335">
        <v>0</v>
      </c>
      <c r="G218" s="335">
        <v>3797.22</v>
      </c>
      <c r="H218" s="330" t="s">
        <v>37</v>
      </c>
    </row>
    <row r="219" spans="1:8" ht="20.100000000000001" customHeight="1" x14ac:dyDescent="0.25">
      <c r="A219" s="334" t="s">
        <v>745</v>
      </c>
      <c r="B219" s="334" t="s">
        <v>746</v>
      </c>
      <c r="C219" s="335">
        <v>12234.37</v>
      </c>
      <c r="D219" s="330" t="s">
        <v>37</v>
      </c>
      <c r="E219" s="335">
        <v>4218.8</v>
      </c>
      <c r="F219" s="335">
        <v>0</v>
      </c>
      <c r="G219" s="335">
        <v>16453.169999999998</v>
      </c>
      <c r="H219" s="330" t="s">
        <v>37</v>
      </c>
    </row>
    <row r="220" spans="1:8" ht="20.100000000000001" customHeight="1" x14ac:dyDescent="0.25">
      <c r="A220" s="334" t="s">
        <v>747</v>
      </c>
      <c r="B220" s="334" t="s">
        <v>748</v>
      </c>
      <c r="C220" s="335">
        <v>524</v>
      </c>
      <c r="D220" s="330" t="s">
        <v>37</v>
      </c>
      <c r="E220" s="335">
        <v>39</v>
      </c>
      <c r="F220" s="335">
        <v>0</v>
      </c>
      <c r="G220" s="335">
        <v>563</v>
      </c>
      <c r="H220" s="330" t="s">
        <v>37</v>
      </c>
    </row>
    <row r="221" spans="1:8" ht="20.100000000000001" customHeight="1" x14ac:dyDescent="0.25">
      <c r="A221" s="334" t="s">
        <v>749</v>
      </c>
      <c r="B221" s="334" t="s">
        <v>750</v>
      </c>
      <c r="C221" s="335">
        <v>101542.14</v>
      </c>
      <c r="D221" s="330" t="s">
        <v>37</v>
      </c>
      <c r="E221" s="335">
        <v>0</v>
      </c>
      <c r="F221" s="335">
        <v>0</v>
      </c>
      <c r="G221" s="335">
        <v>101542.14</v>
      </c>
      <c r="H221" s="330" t="s">
        <v>37</v>
      </c>
    </row>
    <row r="222" spans="1:8" ht="20.100000000000001" customHeight="1" x14ac:dyDescent="0.25">
      <c r="A222" s="334" t="s">
        <v>751</v>
      </c>
      <c r="B222" s="334" t="s">
        <v>752</v>
      </c>
      <c r="C222" s="335">
        <v>843.83</v>
      </c>
      <c r="D222" s="330" t="s">
        <v>37</v>
      </c>
      <c r="E222" s="335">
        <v>0</v>
      </c>
      <c r="F222" s="335">
        <v>0</v>
      </c>
      <c r="G222" s="335">
        <v>843.83</v>
      </c>
      <c r="H222" s="330" t="s">
        <v>37</v>
      </c>
    </row>
    <row r="223" spans="1:8" ht="20.100000000000001" customHeight="1" x14ac:dyDescent="0.25">
      <c r="A223" s="334" t="s">
        <v>753</v>
      </c>
      <c r="B223" s="334" t="s">
        <v>754</v>
      </c>
      <c r="C223" s="335">
        <v>843.83</v>
      </c>
      <c r="D223" s="330" t="s">
        <v>37</v>
      </c>
      <c r="E223" s="335">
        <v>1687.53</v>
      </c>
      <c r="F223" s="335">
        <v>0</v>
      </c>
      <c r="G223" s="335">
        <v>2531.36</v>
      </c>
      <c r="H223" s="330" t="s">
        <v>37</v>
      </c>
    </row>
    <row r="224" spans="1:8" ht="20.100000000000001" customHeight="1" x14ac:dyDescent="0.25">
      <c r="A224" s="330" t="s">
        <v>37</v>
      </c>
    </row>
    <row r="225" spans="1:8" ht="20.100000000000001" customHeight="1" x14ac:dyDescent="0.25">
      <c r="A225" s="328" t="s">
        <v>755</v>
      </c>
      <c r="B225" s="328" t="s">
        <v>756</v>
      </c>
      <c r="C225" s="332">
        <v>142719.4</v>
      </c>
      <c r="D225" s="333" t="s">
        <v>37</v>
      </c>
      <c r="E225" s="332">
        <v>2444.25</v>
      </c>
      <c r="F225" s="332">
        <v>0</v>
      </c>
      <c r="G225" s="332">
        <v>145163.65</v>
      </c>
      <c r="H225" s="333" t="s">
        <v>37</v>
      </c>
    </row>
    <row r="226" spans="1:8" ht="20.100000000000001" customHeight="1" x14ac:dyDescent="0.25">
      <c r="A226" s="334" t="s">
        <v>757</v>
      </c>
      <c r="B226" s="334" t="s">
        <v>758</v>
      </c>
      <c r="C226" s="335">
        <v>4323.37</v>
      </c>
      <c r="D226" s="330" t="s">
        <v>37</v>
      </c>
      <c r="E226" s="335">
        <v>463.96</v>
      </c>
      <c r="F226" s="335">
        <v>0</v>
      </c>
      <c r="G226" s="335">
        <v>4787.33</v>
      </c>
      <c r="H226" s="330" t="s">
        <v>37</v>
      </c>
    </row>
    <row r="227" spans="1:8" ht="20.100000000000001" customHeight="1" x14ac:dyDescent="0.25">
      <c r="A227" s="334" t="s">
        <v>759</v>
      </c>
      <c r="B227" s="334" t="s">
        <v>760</v>
      </c>
      <c r="C227" s="335">
        <v>509.74</v>
      </c>
      <c r="D227" s="330" t="s">
        <v>37</v>
      </c>
      <c r="E227" s="335">
        <v>0</v>
      </c>
      <c r="F227" s="335">
        <v>0</v>
      </c>
      <c r="G227" s="335">
        <v>509.74</v>
      </c>
      <c r="H227" s="330" t="s">
        <v>37</v>
      </c>
    </row>
    <row r="228" spans="1:8" ht="20.100000000000001" customHeight="1" x14ac:dyDescent="0.25">
      <c r="A228" s="334" t="s">
        <v>761</v>
      </c>
      <c r="B228" s="334" t="s">
        <v>762</v>
      </c>
      <c r="C228" s="335">
        <v>137886.29</v>
      </c>
      <c r="D228" s="330" t="s">
        <v>37</v>
      </c>
      <c r="E228" s="335">
        <v>1980.29</v>
      </c>
      <c r="F228" s="335">
        <v>0</v>
      </c>
      <c r="G228" s="335">
        <v>139866.57999999999</v>
      </c>
      <c r="H228" s="330" t="s">
        <v>37</v>
      </c>
    </row>
    <row r="229" spans="1:8" ht="20.100000000000001" customHeight="1" x14ac:dyDescent="0.25">
      <c r="A229" s="330" t="s">
        <v>37</v>
      </c>
    </row>
    <row r="230" spans="1:8" ht="20.100000000000001" customHeight="1" x14ac:dyDescent="0.25">
      <c r="A230" s="330"/>
      <c r="B230" s="334" t="s">
        <v>81</v>
      </c>
      <c r="C230" s="335">
        <v>0</v>
      </c>
      <c r="D230" s="330"/>
      <c r="E230" s="335">
        <v>0</v>
      </c>
      <c r="F230" s="335">
        <v>0</v>
      </c>
      <c r="G230" s="335">
        <v>0</v>
      </c>
      <c r="H230" s="330"/>
    </row>
    <row r="231" spans="1:8" ht="20.100000000000001" customHeight="1" x14ac:dyDescent="0.25">
      <c r="A231" s="330"/>
      <c r="B231" s="330" t="s">
        <v>37</v>
      </c>
      <c r="C231" s="330"/>
      <c r="D231" s="335">
        <v>0</v>
      </c>
      <c r="E231" s="330"/>
      <c r="F231" s="330"/>
      <c r="G231" s="330"/>
      <c r="H231" s="335">
        <v>0</v>
      </c>
    </row>
    <row r="232" spans="1:8" ht="20.100000000000001" customHeight="1" x14ac:dyDescent="0.25">
      <c r="A232" s="330" t="s">
        <v>37</v>
      </c>
    </row>
    <row r="233" spans="1:8" ht="12" customHeight="1" x14ac:dyDescent="0.25"/>
    <row r="234" spans="1:8" ht="20.100000000000001" customHeight="1" x14ac:dyDescent="0.25">
      <c r="A234" s="330"/>
      <c r="B234" s="334" t="s">
        <v>82</v>
      </c>
      <c r="C234" s="335">
        <v>11629918.890000001</v>
      </c>
      <c r="D234" s="330"/>
      <c r="E234" s="335">
        <v>4457254.1500000004</v>
      </c>
      <c r="F234" s="335">
        <v>4457254.1500000004</v>
      </c>
      <c r="G234" s="335">
        <v>12445385.4</v>
      </c>
      <c r="H234" s="330"/>
    </row>
    <row r="235" spans="1:8" ht="20.100000000000001" customHeight="1" x14ac:dyDescent="0.25">
      <c r="A235" s="330"/>
      <c r="B235" s="330"/>
      <c r="C235" s="330"/>
      <c r="D235" s="335">
        <v>11629918.890000001</v>
      </c>
      <c r="E235" s="330"/>
      <c r="F235" s="330"/>
      <c r="G235" s="330"/>
      <c r="H235" s="335">
        <v>12445385.4</v>
      </c>
    </row>
    <row r="236" spans="1:8" ht="12" customHeigh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H240"/>
  <sheetViews>
    <sheetView topLeftCell="A168" workbookViewId="0"/>
  </sheetViews>
  <sheetFormatPr baseColWidth="10" defaultColWidth="9.140625" defaultRowHeight="15" x14ac:dyDescent="0.25"/>
  <cols>
    <col min="1" max="1" width="13.7109375" style="325" customWidth="1"/>
    <col min="2" max="2" width="30.710937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949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186016.78</v>
      </c>
      <c r="D9" s="333" t="s">
        <v>37</v>
      </c>
      <c r="E9" s="332">
        <v>2452483.83</v>
      </c>
      <c r="F9" s="332">
        <v>1526557.4</v>
      </c>
      <c r="G9" s="332">
        <v>1111943.21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14202.29</v>
      </c>
      <c r="D10" s="330" t="s">
        <v>37</v>
      </c>
      <c r="E10" s="335">
        <v>435029.8</v>
      </c>
      <c r="F10" s="335">
        <v>428605.53</v>
      </c>
      <c r="G10" s="335">
        <v>20626.560000000001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171814.49</v>
      </c>
      <c r="D11" s="330" t="s">
        <v>37</v>
      </c>
      <c r="E11" s="335">
        <v>2017454.03</v>
      </c>
      <c r="F11" s="335">
        <v>1097951.8700000001</v>
      </c>
      <c r="G11" s="335">
        <v>1091316.6499999999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1543554.07</v>
      </c>
      <c r="D13" s="333" t="s">
        <v>37</v>
      </c>
      <c r="E13" s="332">
        <v>1333903.42</v>
      </c>
      <c r="F13" s="332">
        <v>1476571.9</v>
      </c>
      <c r="G13" s="332">
        <v>1400885.59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30469.279999999999</v>
      </c>
      <c r="D14" s="330" t="s">
        <v>37</v>
      </c>
      <c r="E14" s="335">
        <v>10000</v>
      </c>
      <c r="F14" s="335">
        <v>0</v>
      </c>
      <c r="G14" s="335">
        <v>40469.279999999999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485610.23999999999</v>
      </c>
      <c r="D15" s="330" t="s">
        <v>37</v>
      </c>
      <c r="E15" s="335">
        <v>217636.58</v>
      </c>
      <c r="F15" s="335">
        <v>0</v>
      </c>
      <c r="G15" s="335">
        <v>703246.82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59926.53</v>
      </c>
      <c r="D16" s="330" t="s">
        <v>37</v>
      </c>
      <c r="E16" s="335">
        <v>57267.66</v>
      </c>
      <c r="F16" s="335">
        <v>81434.34</v>
      </c>
      <c r="G16" s="335">
        <v>35759.85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967548.02</v>
      </c>
      <c r="D17" s="330" t="s">
        <v>37</v>
      </c>
      <c r="E17" s="335">
        <v>1048999.18</v>
      </c>
      <c r="F17" s="335">
        <v>1395137.56</v>
      </c>
      <c r="G17" s="335">
        <v>621409.64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1054517.6399999999</v>
      </c>
      <c r="D23" s="333" t="s">
        <v>37</v>
      </c>
      <c r="E23" s="332">
        <v>1235106.8400000001</v>
      </c>
      <c r="F23" s="332">
        <v>1103264.6399999999</v>
      </c>
      <c r="G23" s="332">
        <v>1186359.8400000001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353829.19</v>
      </c>
      <c r="D24" s="330" t="s">
        <v>37</v>
      </c>
      <c r="E24" s="335">
        <v>1134159.8400000001</v>
      </c>
      <c r="F24" s="335">
        <v>353829.19</v>
      </c>
      <c r="G24" s="335">
        <v>1134159.8400000001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353829.19</v>
      </c>
      <c r="D25" s="330" t="s">
        <v>37</v>
      </c>
      <c r="E25" s="335">
        <v>1134159.8400000001</v>
      </c>
      <c r="F25" s="335">
        <v>353829.19</v>
      </c>
      <c r="G25" s="335">
        <v>1134159.8400000001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34800</v>
      </c>
      <c r="D26" s="330" t="s">
        <v>37</v>
      </c>
      <c r="E26" s="335">
        <v>17400</v>
      </c>
      <c r="F26" s="335">
        <v>0</v>
      </c>
      <c r="G26" s="335">
        <v>52200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34800</v>
      </c>
      <c r="D27" s="330" t="s">
        <v>37</v>
      </c>
      <c r="E27" s="335">
        <v>17400</v>
      </c>
      <c r="F27" s="335">
        <v>0</v>
      </c>
      <c r="G27" s="335">
        <v>52200</v>
      </c>
      <c r="H27" s="330" t="s">
        <v>37</v>
      </c>
    </row>
    <row r="28" spans="1:8" ht="20.100000000000001" customHeight="1" x14ac:dyDescent="0.25">
      <c r="A28" s="334" t="s">
        <v>381</v>
      </c>
      <c r="B28" s="334" t="s">
        <v>382</v>
      </c>
      <c r="C28" s="335">
        <v>568406.68999999994</v>
      </c>
      <c r="D28" s="330" t="s">
        <v>37</v>
      </c>
      <c r="E28" s="335">
        <v>0</v>
      </c>
      <c r="F28" s="335">
        <v>568406.68999999994</v>
      </c>
      <c r="G28" s="335">
        <v>0</v>
      </c>
      <c r="H28" s="330" t="s">
        <v>37</v>
      </c>
    </row>
    <row r="29" spans="1:8" ht="20.100000000000001" customHeight="1" x14ac:dyDescent="0.25">
      <c r="A29" s="334" t="s">
        <v>904</v>
      </c>
      <c r="B29" s="334" t="s">
        <v>905</v>
      </c>
      <c r="C29" s="335">
        <v>45484.23</v>
      </c>
      <c r="D29" s="330" t="s">
        <v>37</v>
      </c>
      <c r="E29" s="335">
        <v>0</v>
      </c>
      <c r="F29" s="335">
        <v>45484.23</v>
      </c>
      <c r="G29" s="335">
        <v>0</v>
      </c>
      <c r="H29" s="330" t="s">
        <v>37</v>
      </c>
    </row>
    <row r="30" spans="1:8" ht="20.100000000000001" customHeight="1" x14ac:dyDescent="0.25">
      <c r="A30" s="334" t="s">
        <v>383</v>
      </c>
      <c r="B30" s="334" t="s">
        <v>384</v>
      </c>
      <c r="C30" s="335">
        <v>522922.46</v>
      </c>
      <c r="D30" s="330" t="s">
        <v>37</v>
      </c>
      <c r="E30" s="335">
        <v>0</v>
      </c>
      <c r="F30" s="335">
        <v>522922.46</v>
      </c>
      <c r="G30" s="335">
        <v>0</v>
      </c>
      <c r="H30" s="330" t="s">
        <v>37</v>
      </c>
    </row>
    <row r="31" spans="1:8" ht="20.100000000000001" customHeight="1" x14ac:dyDescent="0.25">
      <c r="A31" s="334" t="s">
        <v>940</v>
      </c>
      <c r="B31" s="334" t="s">
        <v>539</v>
      </c>
      <c r="C31" s="335">
        <v>97481.76</v>
      </c>
      <c r="D31" s="330" t="s">
        <v>37</v>
      </c>
      <c r="E31" s="335">
        <v>0</v>
      </c>
      <c r="F31" s="335">
        <v>97481.76</v>
      </c>
      <c r="G31" s="335">
        <v>0</v>
      </c>
      <c r="H31" s="330" t="s">
        <v>37</v>
      </c>
    </row>
    <row r="32" spans="1:8" ht="20.100000000000001" customHeight="1" x14ac:dyDescent="0.25">
      <c r="A32" s="334" t="s">
        <v>941</v>
      </c>
      <c r="B32" s="334" t="s">
        <v>942</v>
      </c>
      <c r="C32" s="335">
        <v>97481.76</v>
      </c>
      <c r="D32" s="330" t="s">
        <v>37</v>
      </c>
      <c r="E32" s="335">
        <v>0</v>
      </c>
      <c r="F32" s="335">
        <v>97481.76</v>
      </c>
      <c r="G32" s="335">
        <v>0</v>
      </c>
      <c r="H32" s="330" t="s">
        <v>37</v>
      </c>
    </row>
    <row r="33" spans="1:8" ht="20.100000000000001" customHeight="1" x14ac:dyDescent="0.25">
      <c r="A33" s="334" t="s">
        <v>950</v>
      </c>
      <c r="B33" s="334" t="s">
        <v>542</v>
      </c>
      <c r="C33" s="335">
        <v>0</v>
      </c>
      <c r="D33" s="330" t="s">
        <v>37</v>
      </c>
      <c r="E33" s="335">
        <v>83547</v>
      </c>
      <c r="F33" s="335">
        <v>83547</v>
      </c>
      <c r="G33" s="335">
        <v>0</v>
      </c>
      <c r="H33" s="330" t="s">
        <v>37</v>
      </c>
    </row>
    <row r="34" spans="1:8" ht="20.100000000000001" customHeight="1" x14ac:dyDescent="0.25">
      <c r="A34" s="334" t="s">
        <v>951</v>
      </c>
      <c r="B34" s="334" t="s">
        <v>952</v>
      </c>
      <c r="C34" s="335">
        <v>0</v>
      </c>
      <c r="D34" s="330" t="s">
        <v>37</v>
      </c>
      <c r="E34" s="335">
        <v>25547</v>
      </c>
      <c r="F34" s="335">
        <v>25547</v>
      </c>
      <c r="G34" s="335">
        <v>0</v>
      </c>
      <c r="H34" s="330" t="s">
        <v>37</v>
      </c>
    </row>
    <row r="35" spans="1:8" ht="20.100000000000001" customHeight="1" x14ac:dyDescent="0.25">
      <c r="A35" s="334" t="s">
        <v>953</v>
      </c>
      <c r="B35" s="334" t="s">
        <v>954</v>
      </c>
      <c r="C35" s="335">
        <v>0</v>
      </c>
      <c r="D35" s="330" t="s">
        <v>37</v>
      </c>
      <c r="E35" s="335">
        <v>58000</v>
      </c>
      <c r="F35" s="335">
        <v>58000</v>
      </c>
      <c r="G35" s="335">
        <v>0</v>
      </c>
      <c r="H35" s="330" t="s">
        <v>37</v>
      </c>
    </row>
    <row r="36" spans="1:8" ht="20.100000000000001" customHeight="1" x14ac:dyDescent="0.25">
      <c r="A36" s="330" t="s">
        <v>37</v>
      </c>
    </row>
    <row r="37" spans="1:8" ht="20.100000000000001" customHeight="1" x14ac:dyDescent="0.25">
      <c r="A37" s="328" t="s">
        <v>385</v>
      </c>
      <c r="B37" s="328" t="s">
        <v>386</v>
      </c>
      <c r="C37" s="332">
        <v>59784.2</v>
      </c>
      <c r="D37" s="333" t="s">
        <v>37</v>
      </c>
      <c r="E37" s="332">
        <v>24166.66</v>
      </c>
      <c r="F37" s="332">
        <v>43833.32</v>
      </c>
      <c r="G37" s="332">
        <v>40117.54</v>
      </c>
      <c r="H37" s="333" t="s">
        <v>37</v>
      </c>
    </row>
    <row r="38" spans="1:8" ht="20.100000000000001" customHeight="1" x14ac:dyDescent="0.25">
      <c r="A38" s="334" t="s">
        <v>387</v>
      </c>
      <c r="B38" s="334" t="s">
        <v>378</v>
      </c>
      <c r="C38" s="335">
        <v>50117.54</v>
      </c>
      <c r="D38" s="330" t="s">
        <v>37</v>
      </c>
      <c r="E38" s="335">
        <v>0</v>
      </c>
      <c r="F38" s="335">
        <v>10000</v>
      </c>
      <c r="G38" s="335">
        <v>40117.54</v>
      </c>
      <c r="H38" s="330" t="s">
        <v>37</v>
      </c>
    </row>
    <row r="39" spans="1:8" ht="20.100000000000001" customHeight="1" x14ac:dyDescent="0.25">
      <c r="A39" s="334" t="s">
        <v>388</v>
      </c>
      <c r="B39" s="334" t="s">
        <v>389</v>
      </c>
      <c r="C39" s="335">
        <v>50117.54</v>
      </c>
      <c r="D39" s="330" t="s">
        <v>37</v>
      </c>
      <c r="E39" s="335">
        <v>0</v>
      </c>
      <c r="F39" s="335">
        <v>10000</v>
      </c>
      <c r="G39" s="335">
        <v>40117.54</v>
      </c>
      <c r="H39" s="330" t="s">
        <v>37</v>
      </c>
    </row>
    <row r="40" spans="1:8" ht="20.100000000000001" customHeight="1" x14ac:dyDescent="0.25">
      <c r="A40" s="334" t="s">
        <v>807</v>
      </c>
      <c r="B40" s="334" t="s">
        <v>525</v>
      </c>
      <c r="C40" s="335">
        <v>0</v>
      </c>
      <c r="D40" s="330" t="s">
        <v>37</v>
      </c>
      <c r="E40" s="335">
        <v>24166.66</v>
      </c>
      <c r="F40" s="335">
        <v>24166.66</v>
      </c>
      <c r="G40" s="335">
        <v>0</v>
      </c>
      <c r="H40" s="330" t="s">
        <v>37</v>
      </c>
    </row>
    <row r="41" spans="1:8" ht="20.100000000000001" customHeight="1" x14ac:dyDescent="0.25">
      <c r="A41" s="334" t="s">
        <v>808</v>
      </c>
      <c r="B41" s="334" t="s">
        <v>809</v>
      </c>
      <c r="C41" s="335">
        <v>0</v>
      </c>
      <c r="D41" s="330" t="s">
        <v>37</v>
      </c>
      <c r="E41" s="335">
        <v>24166.66</v>
      </c>
      <c r="F41" s="335">
        <v>24166.66</v>
      </c>
      <c r="G41" s="335">
        <v>0</v>
      </c>
      <c r="H41" s="330" t="s">
        <v>37</v>
      </c>
    </row>
    <row r="42" spans="1:8" ht="20.100000000000001" customHeight="1" x14ac:dyDescent="0.25">
      <c r="A42" s="334" t="s">
        <v>810</v>
      </c>
      <c r="B42" s="334" t="s">
        <v>382</v>
      </c>
      <c r="C42" s="335">
        <v>9666.66</v>
      </c>
      <c r="D42" s="330" t="s">
        <v>37</v>
      </c>
      <c r="E42" s="335">
        <v>0</v>
      </c>
      <c r="F42" s="335">
        <v>9666.66</v>
      </c>
      <c r="G42" s="335">
        <v>0</v>
      </c>
      <c r="H42" s="330" t="s">
        <v>37</v>
      </c>
    </row>
    <row r="43" spans="1:8" ht="20.100000000000001" customHeight="1" x14ac:dyDescent="0.25">
      <c r="A43" s="334" t="s">
        <v>813</v>
      </c>
      <c r="B43" s="334" t="s">
        <v>814</v>
      </c>
      <c r="C43" s="335">
        <v>9666.66</v>
      </c>
      <c r="D43" s="330" t="s">
        <v>37</v>
      </c>
      <c r="E43" s="335">
        <v>0</v>
      </c>
      <c r="F43" s="335">
        <v>9666.66</v>
      </c>
      <c r="G43" s="335">
        <v>0</v>
      </c>
      <c r="H43" s="330" t="s">
        <v>37</v>
      </c>
    </row>
    <row r="44" spans="1:8" ht="20.100000000000001" customHeight="1" x14ac:dyDescent="0.25">
      <c r="A44" s="330" t="s">
        <v>37</v>
      </c>
    </row>
    <row r="45" spans="1:8" ht="20.100000000000001" customHeight="1" x14ac:dyDescent="0.25">
      <c r="A45" s="328" t="s">
        <v>390</v>
      </c>
      <c r="B45" s="328" t="s">
        <v>391</v>
      </c>
      <c r="C45" s="332">
        <v>963038.98</v>
      </c>
      <c r="D45" s="333" t="s">
        <v>37</v>
      </c>
      <c r="E45" s="332">
        <v>483051.99</v>
      </c>
      <c r="F45" s="332">
        <v>748956.44</v>
      </c>
      <c r="G45" s="332">
        <v>697134.53</v>
      </c>
      <c r="H45" s="333" t="s">
        <v>37</v>
      </c>
    </row>
    <row r="46" spans="1:8" ht="20.100000000000001" customHeight="1" x14ac:dyDescent="0.25">
      <c r="A46" s="334" t="s">
        <v>392</v>
      </c>
      <c r="B46" s="334" t="s">
        <v>378</v>
      </c>
      <c r="C46" s="335">
        <v>809667.76</v>
      </c>
      <c r="D46" s="330" t="s">
        <v>37</v>
      </c>
      <c r="E46" s="335">
        <v>61314.77</v>
      </c>
      <c r="F46" s="335">
        <v>173848</v>
      </c>
      <c r="G46" s="335">
        <v>697134.53</v>
      </c>
      <c r="H46" s="330" t="s">
        <v>37</v>
      </c>
    </row>
    <row r="47" spans="1:8" ht="20.100000000000001" customHeight="1" x14ac:dyDescent="0.25">
      <c r="A47" s="334" t="s">
        <v>393</v>
      </c>
      <c r="B47" s="334" t="s">
        <v>389</v>
      </c>
      <c r="C47" s="335">
        <v>809667.76</v>
      </c>
      <c r="D47" s="330" t="s">
        <v>37</v>
      </c>
      <c r="E47" s="335">
        <v>61314.77</v>
      </c>
      <c r="F47" s="335">
        <v>173848</v>
      </c>
      <c r="G47" s="335">
        <v>697134.53</v>
      </c>
      <c r="H47" s="330" t="s">
        <v>37</v>
      </c>
    </row>
    <row r="48" spans="1:8" ht="20.100000000000001" customHeight="1" x14ac:dyDescent="0.25">
      <c r="A48" s="334" t="s">
        <v>818</v>
      </c>
      <c r="B48" s="334" t="s">
        <v>525</v>
      </c>
      <c r="C48" s="335">
        <v>0</v>
      </c>
      <c r="D48" s="330" t="s">
        <v>37</v>
      </c>
      <c r="E48" s="335">
        <v>421737.22</v>
      </c>
      <c r="F48" s="335">
        <v>421737.22</v>
      </c>
      <c r="G48" s="335">
        <v>0</v>
      </c>
      <c r="H48" s="330" t="s">
        <v>37</v>
      </c>
    </row>
    <row r="49" spans="1:8" ht="20.100000000000001" customHeight="1" x14ac:dyDescent="0.25">
      <c r="A49" s="334" t="s">
        <v>819</v>
      </c>
      <c r="B49" s="334" t="s">
        <v>809</v>
      </c>
      <c r="C49" s="335">
        <v>0</v>
      </c>
      <c r="D49" s="330" t="s">
        <v>37</v>
      </c>
      <c r="E49" s="335">
        <v>421737.22</v>
      </c>
      <c r="F49" s="335">
        <v>421737.22</v>
      </c>
      <c r="G49" s="335">
        <v>0</v>
      </c>
      <c r="H49" s="330" t="s">
        <v>37</v>
      </c>
    </row>
    <row r="50" spans="1:8" ht="20.100000000000001" customHeight="1" x14ac:dyDescent="0.25">
      <c r="A50" s="334" t="s">
        <v>820</v>
      </c>
      <c r="B50" s="334" t="s">
        <v>382</v>
      </c>
      <c r="C50" s="335">
        <v>153371.22</v>
      </c>
      <c r="D50" s="330" t="s">
        <v>37</v>
      </c>
      <c r="E50" s="335">
        <v>0</v>
      </c>
      <c r="F50" s="335">
        <v>153371.22</v>
      </c>
      <c r="G50" s="335">
        <v>0</v>
      </c>
      <c r="H50" s="330" t="s">
        <v>37</v>
      </c>
    </row>
    <row r="51" spans="1:8" ht="20.100000000000001" customHeight="1" x14ac:dyDescent="0.25">
      <c r="A51" s="334" t="s">
        <v>823</v>
      </c>
      <c r="B51" s="334" t="s">
        <v>814</v>
      </c>
      <c r="C51" s="335">
        <v>153371.22</v>
      </c>
      <c r="D51" s="330" t="s">
        <v>37</v>
      </c>
      <c r="E51" s="335">
        <v>0</v>
      </c>
      <c r="F51" s="335">
        <v>153371.22</v>
      </c>
      <c r="G51" s="335">
        <v>0</v>
      </c>
      <c r="H51" s="330" t="s">
        <v>37</v>
      </c>
    </row>
    <row r="52" spans="1:8" ht="20.100000000000001" customHeight="1" x14ac:dyDescent="0.25">
      <c r="A52" s="330" t="s">
        <v>37</v>
      </c>
    </row>
    <row r="53" spans="1:8" ht="20.100000000000001" customHeight="1" x14ac:dyDescent="0.25">
      <c r="A53" s="328" t="s">
        <v>394</v>
      </c>
      <c r="B53" s="328" t="s">
        <v>395</v>
      </c>
      <c r="C53" s="332">
        <v>463832</v>
      </c>
      <c r="D53" s="333" t="s">
        <v>37</v>
      </c>
      <c r="E53" s="332">
        <v>127622.68</v>
      </c>
      <c r="F53" s="332">
        <v>260658.68</v>
      </c>
      <c r="G53" s="332">
        <v>330796</v>
      </c>
      <c r="H53" s="333" t="s">
        <v>37</v>
      </c>
    </row>
    <row r="54" spans="1:8" ht="20.100000000000001" customHeight="1" x14ac:dyDescent="0.25">
      <c r="A54" s="334" t="s">
        <v>396</v>
      </c>
      <c r="B54" s="334" t="s">
        <v>397</v>
      </c>
      <c r="C54" s="335">
        <v>0</v>
      </c>
      <c r="D54" s="330" t="s">
        <v>37</v>
      </c>
      <c r="E54" s="335">
        <v>127622.68</v>
      </c>
      <c r="F54" s="335">
        <v>127622.68</v>
      </c>
      <c r="G54" s="335">
        <v>0</v>
      </c>
      <c r="H54" s="330" t="s">
        <v>37</v>
      </c>
    </row>
    <row r="55" spans="1:8" ht="20.100000000000001" customHeight="1" x14ac:dyDescent="0.25">
      <c r="A55" s="334" t="s">
        <v>398</v>
      </c>
      <c r="B55" s="334" t="s">
        <v>399</v>
      </c>
      <c r="C55" s="335">
        <v>463832</v>
      </c>
      <c r="D55" s="330" t="s">
        <v>37</v>
      </c>
      <c r="E55" s="335">
        <v>0</v>
      </c>
      <c r="F55" s="335">
        <v>133036</v>
      </c>
      <c r="G55" s="335">
        <v>330796</v>
      </c>
      <c r="H55" s="330" t="s">
        <v>37</v>
      </c>
    </row>
    <row r="56" spans="1:8" ht="20.100000000000001" customHeight="1" x14ac:dyDescent="0.25">
      <c r="A56" s="330" t="s">
        <v>37</v>
      </c>
    </row>
    <row r="57" spans="1:8" ht="20.100000000000001" customHeight="1" x14ac:dyDescent="0.25">
      <c r="A57" s="328" t="s">
        <v>400</v>
      </c>
      <c r="B57" s="328" t="s">
        <v>401</v>
      </c>
      <c r="C57" s="332">
        <v>5909.35</v>
      </c>
      <c r="D57" s="333" t="s">
        <v>37</v>
      </c>
      <c r="E57" s="332">
        <v>0</v>
      </c>
      <c r="F57" s="332">
        <v>5909.35</v>
      </c>
      <c r="G57" s="332">
        <v>0</v>
      </c>
      <c r="H57" s="333" t="s">
        <v>37</v>
      </c>
    </row>
    <row r="58" spans="1:8" ht="20.100000000000001" customHeight="1" x14ac:dyDescent="0.25">
      <c r="A58" s="334" t="s">
        <v>404</v>
      </c>
      <c r="B58" s="334" t="s">
        <v>405</v>
      </c>
      <c r="C58" s="335">
        <v>5909.35</v>
      </c>
      <c r="D58" s="330" t="s">
        <v>37</v>
      </c>
      <c r="E58" s="335">
        <v>0</v>
      </c>
      <c r="F58" s="335">
        <v>5909.35</v>
      </c>
      <c r="G58" s="335">
        <v>0</v>
      </c>
      <c r="H58" s="330" t="s">
        <v>37</v>
      </c>
    </row>
    <row r="59" spans="1:8" ht="20.100000000000001" customHeight="1" x14ac:dyDescent="0.25">
      <c r="A59" s="330" t="s">
        <v>37</v>
      </c>
    </row>
    <row r="60" spans="1:8" ht="20.100000000000001" customHeight="1" x14ac:dyDescent="0.25">
      <c r="A60" s="328" t="s">
        <v>406</v>
      </c>
      <c r="B60" s="328" t="s">
        <v>288</v>
      </c>
      <c r="C60" s="332">
        <v>20277.59</v>
      </c>
      <c r="D60" s="333" t="s">
        <v>37</v>
      </c>
      <c r="E60" s="332">
        <v>0</v>
      </c>
      <c r="F60" s="332">
        <v>0</v>
      </c>
      <c r="G60" s="332">
        <v>20277.59</v>
      </c>
      <c r="H60" s="333" t="s">
        <v>37</v>
      </c>
    </row>
    <row r="61" spans="1:8" ht="20.100000000000001" customHeight="1" x14ac:dyDescent="0.25">
      <c r="A61" s="334" t="s">
        <v>407</v>
      </c>
      <c r="B61" s="334" t="s">
        <v>408</v>
      </c>
      <c r="C61" s="335">
        <v>11600</v>
      </c>
      <c r="D61" s="330" t="s">
        <v>37</v>
      </c>
      <c r="E61" s="335">
        <v>0</v>
      </c>
      <c r="F61" s="335">
        <v>0</v>
      </c>
      <c r="G61" s="335">
        <v>11600</v>
      </c>
      <c r="H61" s="330" t="s">
        <v>37</v>
      </c>
    </row>
    <row r="62" spans="1:8" ht="20.100000000000001" customHeight="1" x14ac:dyDescent="0.25">
      <c r="A62" s="334" t="s">
        <v>409</v>
      </c>
      <c r="B62" s="334" t="s">
        <v>410</v>
      </c>
      <c r="C62" s="335">
        <v>2300</v>
      </c>
      <c r="D62" s="330" t="s">
        <v>37</v>
      </c>
      <c r="E62" s="335">
        <v>0</v>
      </c>
      <c r="F62" s="335">
        <v>0</v>
      </c>
      <c r="G62" s="335">
        <v>2300</v>
      </c>
      <c r="H62" s="330" t="s">
        <v>37</v>
      </c>
    </row>
    <row r="63" spans="1:8" ht="20.100000000000001" customHeight="1" x14ac:dyDescent="0.25">
      <c r="A63" s="334" t="s">
        <v>411</v>
      </c>
      <c r="B63" s="334" t="s">
        <v>412</v>
      </c>
      <c r="C63" s="335">
        <v>6377.59</v>
      </c>
      <c r="D63" s="330" t="s">
        <v>37</v>
      </c>
      <c r="E63" s="335">
        <v>0</v>
      </c>
      <c r="F63" s="335">
        <v>0</v>
      </c>
      <c r="G63" s="335">
        <v>6377.59</v>
      </c>
      <c r="H63" s="330" t="s">
        <v>37</v>
      </c>
    </row>
    <row r="64" spans="1:8" ht="20.100000000000001" customHeight="1" x14ac:dyDescent="0.25">
      <c r="A64" s="330" t="s">
        <v>37</v>
      </c>
    </row>
    <row r="65" spans="1:8" ht="20.100000000000001" customHeight="1" x14ac:dyDescent="0.25">
      <c r="A65" s="328" t="s">
        <v>413</v>
      </c>
      <c r="B65" s="328" t="s">
        <v>414</v>
      </c>
      <c r="C65" s="333" t="s">
        <v>37</v>
      </c>
      <c r="D65" s="332">
        <v>6314.94</v>
      </c>
      <c r="E65" s="332">
        <v>0</v>
      </c>
      <c r="F65" s="332">
        <v>0</v>
      </c>
      <c r="G65" s="333" t="s">
        <v>37</v>
      </c>
      <c r="H65" s="332">
        <v>6314.94</v>
      </c>
    </row>
    <row r="66" spans="1:8" ht="20.100000000000001" customHeight="1" x14ac:dyDescent="0.25">
      <c r="A66" s="330" t="s">
        <v>37</v>
      </c>
    </row>
    <row r="67" spans="1:8" ht="20.100000000000001" customHeight="1" x14ac:dyDescent="0.25">
      <c r="A67" s="328" t="s">
        <v>415</v>
      </c>
      <c r="B67" s="328" t="s">
        <v>416</v>
      </c>
      <c r="C67" s="332">
        <v>203497.85</v>
      </c>
      <c r="D67" s="333" t="s">
        <v>37</v>
      </c>
      <c r="E67" s="332">
        <v>0</v>
      </c>
      <c r="F67" s="332">
        <v>0</v>
      </c>
      <c r="G67" s="332">
        <v>203497.85</v>
      </c>
      <c r="H67" s="333" t="s">
        <v>37</v>
      </c>
    </row>
    <row r="68" spans="1:8" ht="20.100000000000001" customHeight="1" x14ac:dyDescent="0.25">
      <c r="A68" s="334" t="s">
        <v>417</v>
      </c>
      <c r="B68" s="334" t="s">
        <v>418</v>
      </c>
      <c r="C68" s="335">
        <v>27154.400000000001</v>
      </c>
      <c r="D68" s="330" t="s">
        <v>37</v>
      </c>
      <c r="E68" s="335">
        <v>0</v>
      </c>
      <c r="F68" s="335">
        <v>0</v>
      </c>
      <c r="G68" s="335">
        <v>27154.400000000001</v>
      </c>
      <c r="H68" s="330" t="s">
        <v>37</v>
      </c>
    </row>
    <row r="69" spans="1:8" ht="20.100000000000001" customHeight="1" x14ac:dyDescent="0.25">
      <c r="A69" s="334" t="s">
        <v>419</v>
      </c>
      <c r="B69" s="334" t="s">
        <v>420</v>
      </c>
      <c r="C69" s="335">
        <v>32666.69</v>
      </c>
      <c r="D69" s="330" t="s">
        <v>37</v>
      </c>
      <c r="E69" s="335">
        <v>0</v>
      </c>
      <c r="F69" s="335">
        <v>0</v>
      </c>
      <c r="G69" s="335">
        <v>32666.69</v>
      </c>
      <c r="H69" s="330" t="s">
        <v>37</v>
      </c>
    </row>
    <row r="70" spans="1:8" ht="20.100000000000001" customHeight="1" x14ac:dyDescent="0.25">
      <c r="A70" s="334" t="s">
        <v>421</v>
      </c>
      <c r="B70" s="334" t="s">
        <v>422</v>
      </c>
      <c r="C70" s="335">
        <v>30465.52</v>
      </c>
      <c r="D70" s="330" t="s">
        <v>37</v>
      </c>
      <c r="E70" s="335">
        <v>0</v>
      </c>
      <c r="F70" s="335">
        <v>0</v>
      </c>
      <c r="G70" s="335">
        <v>30465.52</v>
      </c>
      <c r="H70" s="330" t="s">
        <v>37</v>
      </c>
    </row>
    <row r="71" spans="1:8" ht="20.100000000000001" customHeight="1" x14ac:dyDescent="0.25">
      <c r="A71" s="334" t="s">
        <v>423</v>
      </c>
      <c r="B71" s="334" t="s">
        <v>424</v>
      </c>
      <c r="C71" s="335">
        <v>48217.7</v>
      </c>
      <c r="D71" s="330" t="s">
        <v>37</v>
      </c>
      <c r="E71" s="335">
        <v>0</v>
      </c>
      <c r="F71" s="335">
        <v>0</v>
      </c>
      <c r="G71" s="335">
        <v>48217.7</v>
      </c>
      <c r="H71" s="330" t="s">
        <v>37</v>
      </c>
    </row>
    <row r="72" spans="1:8" ht="20.100000000000001" customHeight="1" x14ac:dyDescent="0.25">
      <c r="A72" s="334" t="s">
        <v>425</v>
      </c>
      <c r="B72" s="334" t="s">
        <v>426</v>
      </c>
      <c r="C72" s="335">
        <v>48217.68</v>
      </c>
      <c r="D72" s="330" t="s">
        <v>37</v>
      </c>
      <c r="E72" s="335">
        <v>0</v>
      </c>
      <c r="F72" s="335">
        <v>0</v>
      </c>
      <c r="G72" s="335">
        <v>48217.68</v>
      </c>
      <c r="H72" s="330" t="s">
        <v>37</v>
      </c>
    </row>
    <row r="73" spans="1:8" ht="20.100000000000001" customHeight="1" x14ac:dyDescent="0.25">
      <c r="A73" s="334" t="s">
        <v>427</v>
      </c>
      <c r="B73" s="334" t="s">
        <v>428</v>
      </c>
      <c r="C73" s="335">
        <v>16775.86</v>
      </c>
      <c r="D73" s="330" t="s">
        <v>37</v>
      </c>
      <c r="E73" s="335">
        <v>0</v>
      </c>
      <c r="F73" s="335">
        <v>0</v>
      </c>
      <c r="G73" s="335">
        <v>16775.86</v>
      </c>
      <c r="H73" s="330" t="s">
        <v>37</v>
      </c>
    </row>
    <row r="74" spans="1:8" ht="20.100000000000001" customHeight="1" x14ac:dyDescent="0.25">
      <c r="A74" s="330" t="s">
        <v>37</v>
      </c>
    </row>
    <row r="75" spans="1:8" ht="20.100000000000001" customHeight="1" x14ac:dyDescent="0.25">
      <c r="A75" s="328" t="s">
        <v>429</v>
      </c>
      <c r="B75" s="328" t="s">
        <v>430</v>
      </c>
      <c r="C75" s="333" t="s">
        <v>37</v>
      </c>
      <c r="D75" s="332">
        <v>143114.67000000001</v>
      </c>
      <c r="E75" s="332">
        <v>0</v>
      </c>
      <c r="F75" s="332">
        <v>0</v>
      </c>
      <c r="G75" s="333" t="s">
        <v>37</v>
      </c>
      <c r="H75" s="332">
        <v>143114.67000000001</v>
      </c>
    </row>
    <row r="76" spans="1:8" ht="20.100000000000001" customHeight="1" x14ac:dyDescent="0.25">
      <c r="A76" s="330" t="s">
        <v>37</v>
      </c>
    </row>
    <row r="77" spans="1:8" ht="20.100000000000001" customHeight="1" x14ac:dyDescent="0.25">
      <c r="A77" s="328" t="s">
        <v>431</v>
      </c>
      <c r="B77" s="328" t="s">
        <v>287</v>
      </c>
      <c r="C77" s="332">
        <v>629296.46</v>
      </c>
      <c r="D77" s="333" t="s">
        <v>37</v>
      </c>
      <c r="E77" s="332">
        <v>0</v>
      </c>
      <c r="F77" s="332">
        <v>0</v>
      </c>
      <c r="G77" s="332">
        <v>629296.46</v>
      </c>
      <c r="H77" s="333" t="s">
        <v>37</v>
      </c>
    </row>
    <row r="78" spans="1:8" ht="20.100000000000001" customHeight="1" x14ac:dyDescent="0.25">
      <c r="A78" s="334" t="s">
        <v>432</v>
      </c>
      <c r="B78" s="334" t="s">
        <v>433</v>
      </c>
      <c r="C78" s="335">
        <v>241365.42</v>
      </c>
      <c r="D78" s="330" t="s">
        <v>37</v>
      </c>
      <c r="E78" s="335">
        <v>0</v>
      </c>
      <c r="F78" s="335">
        <v>0</v>
      </c>
      <c r="G78" s="335">
        <v>241365.42</v>
      </c>
      <c r="H78" s="330" t="s">
        <v>37</v>
      </c>
    </row>
    <row r="79" spans="1:8" ht="20.100000000000001" customHeight="1" x14ac:dyDescent="0.25">
      <c r="A79" s="334" t="s">
        <v>434</v>
      </c>
      <c r="B79" s="334" t="s">
        <v>435</v>
      </c>
      <c r="C79" s="335">
        <v>193965.52</v>
      </c>
      <c r="D79" s="330" t="s">
        <v>37</v>
      </c>
      <c r="E79" s="335">
        <v>0</v>
      </c>
      <c r="F79" s="335">
        <v>0</v>
      </c>
      <c r="G79" s="335">
        <v>193965.52</v>
      </c>
      <c r="H79" s="330" t="s">
        <v>37</v>
      </c>
    </row>
    <row r="80" spans="1:8" ht="20.100000000000001" customHeight="1" x14ac:dyDescent="0.25">
      <c r="A80" s="334" t="s">
        <v>436</v>
      </c>
      <c r="B80" s="334" t="s">
        <v>435</v>
      </c>
      <c r="C80" s="335">
        <v>193965.52</v>
      </c>
      <c r="D80" s="330" t="s">
        <v>37</v>
      </c>
      <c r="E80" s="335">
        <v>0</v>
      </c>
      <c r="F80" s="335">
        <v>0</v>
      </c>
      <c r="G80" s="335">
        <v>193965.52</v>
      </c>
      <c r="H80" s="330" t="s">
        <v>37</v>
      </c>
    </row>
    <row r="81" spans="1:8" ht="20.100000000000001" customHeight="1" x14ac:dyDescent="0.25">
      <c r="A81" s="330" t="s">
        <v>37</v>
      </c>
    </row>
    <row r="82" spans="1:8" ht="20.100000000000001" customHeight="1" x14ac:dyDescent="0.25">
      <c r="A82" s="328" t="s">
        <v>437</v>
      </c>
      <c r="B82" s="328" t="s">
        <v>438</v>
      </c>
      <c r="C82" s="333" t="s">
        <v>37</v>
      </c>
      <c r="D82" s="332">
        <v>277110.28000000003</v>
      </c>
      <c r="E82" s="332">
        <v>0</v>
      </c>
      <c r="F82" s="332">
        <v>0</v>
      </c>
      <c r="G82" s="333" t="s">
        <v>37</v>
      </c>
      <c r="H82" s="332">
        <v>277110.28000000003</v>
      </c>
    </row>
    <row r="83" spans="1:8" ht="20.100000000000001" customHeight="1" x14ac:dyDescent="0.25">
      <c r="A83" s="330" t="s">
        <v>37</v>
      </c>
    </row>
    <row r="84" spans="1:8" ht="20.100000000000001" customHeight="1" x14ac:dyDescent="0.25">
      <c r="A84" s="328" t="s">
        <v>439</v>
      </c>
      <c r="B84" s="328" t="s">
        <v>440</v>
      </c>
      <c r="C84" s="332">
        <v>346017.2</v>
      </c>
      <c r="D84" s="333" t="s">
        <v>37</v>
      </c>
      <c r="E84" s="332">
        <v>0</v>
      </c>
      <c r="F84" s="332">
        <v>0</v>
      </c>
      <c r="G84" s="332">
        <v>346017.2</v>
      </c>
      <c r="H84" s="333" t="s">
        <v>37</v>
      </c>
    </row>
    <row r="85" spans="1:8" ht="20.100000000000001" customHeight="1" x14ac:dyDescent="0.25">
      <c r="A85" s="334" t="s">
        <v>441</v>
      </c>
      <c r="B85" s="334" t="s">
        <v>442</v>
      </c>
      <c r="C85" s="335">
        <v>9900</v>
      </c>
      <c r="D85" s="330" t="s">
        <v>37</v>
      </c>
      <c r="E85" s="335">
        <v>0</v>
      </c>
      <c r="F85" s="335">
        <v>0</v>
      </c>
      <c r="G85" s="335">
        <v>9900</v>
      </c>
      <c r="H85" s="330" t="s">
        <v>37</v>
      </c>
    </row>
    <row r="86" spans="1:8" ht="20.100000000000001" customHeight="1" x14ac:dyDescent="0.25">
      <c r="A86" s="334" t="s">
        <v>443</v>
      </c>
      <c r="B86" s="334" t="s">
        <v>444</v>
      </c>
      <c r="C86" s="335">
        <v>14915</v>
      </c>
      <c r="D86" s="330" t="s">
        <v>37</v>
      </c>
      <c r="E86" s="335">
        <v>0</v>
      </c>
      <c r="F86" s="335">
        <v>0</v>
      </c>
      <c r="G86" s="335">
        <v>14915</v>
      </c>
      <c r="H86" s="330" t="s">
        <v>37</v>
      </c>
    </row>
    <row r="87" spans="1:8" ht="20.100000000000001" customHeight="1" x14ac:dyDescent="0.25">
      <c r="A87" s="334" t="s">
        <v>445</v>
      </c>
      <c r="B87" s="334" t="s">
        <v>446</v>
      </c>
      <c r="C87" s="335">
        <v>144725.19</v>
      </c>
      <c r="D87" s="330" t="s">
        <v>37</v>
      </c>
      <c r="E87" s="335">
        <v>0</v>
      </c>
      <c r="F87" s="335">
        <v>0</v>
      </c>
      <c r="G87" s="335">
        <v>144725.19</v>
      </c>
      <c r="H87" s="330" t="s">
        <v>37</v>
      </c>
    </row>
    <row r="88" spans="1:8" ht="20.100000000000001" customHeight="1" x14ac:dyDescent="0.25">
      <c r="A88" s="334" t="s">
        <v>447</v>
      </c>
      <c r="B88" s="334" t="s">
        <v>448</v>
      </c>
      <c r="C88" s="335">
        <v>93440.02</v>
      </c>
      <c r="D88" s="330" t="s">
        <v>37</v>
      </c>
      <c r="E88" s="335">
        <v>0</v>
      </c>
      <c r="F88" s="335">
        <v>0</v>
      </c>
      <c r="G88" s="335">
        <v>93440.02</v>
      </c>
      <c r="H88" s="330" t="s">
        <v>37</v>
      </c>
    </row>
    <row r="89" spans="1:8" ht="20.100000000000001" customHeight="1" x14ac:dyDescent="0.25">
      <c r="A89" s="334" t="s">
        <v>449</v>
      </c>
      <c r="B89" s="334" t="s">
        <v>450</v>
      </c>
      <c r="C89" s="335">
        <v>16512.27</v>
      </c>
      <c r="D89" s="330" t="s">
        <v>37</v>
      </c>
      <c r="E89" s="335">
        <v>0</v>
      </c>
      <c r="F89" s="335">
        <v>0</v>
      </c>
      <c r="G89" s="335">
        <v>16512.27</v>
      </c>
      <c r="H89" s="330" t="s">
        <v>37</v>
      </c>
    </row>
    <row r="90" spans="1:8" ht="20.100000000000001" customHeight="1" x14ac:dyDescent="0.25">
      <c r="A90" s="334" t="s">
        <v>451</v>
      </c>
      <c r="B90" s="334" t="s">
        <v>452</v>
      </c>
      <c r="C90" s="335">
        <v>22340.13</v>
      </c>
      <c r="D90" s="330" t="s">
        <v>37</v>
      </c>
      <c r="E90" s="335">
        <v>0</v>
      </c>
      <c r="F90" s="335">
        <v>0</v>
      </c>
      <c r="G90" s="335">
        <v>22340.13</v>
      </c>
      <c r="H90" s="330" t="s">
        <v>37</v>
      </c>
    </row>
    <row r="91" spans="1:8" ht="20.100000000000001" customHeight="1" x14ac:dyDescent="0.25">
      <c r="A91" s="334" t="s">
        <v>453</v>
      </c>
      <c r="B91" s="334" t="s">
        <v>454</v>
      </c>
      <c r="C91" s="335">
        <v>21987.18</v>
      </c>
      <c r="D91" s="330" t="s">
        <v>37</v>
      </c>
      <c r="E91" s="335">
        <v>0</v>
      </c>
      <c r="F91" s="335">
        <v>0</v>
      </c>
      <c r="G91" s="335">
        <v>21987.18</v>
      </c>
      <c r="H91" s="330" t="s">
        <v>37</v>
      </c>
    </row>
    <row r="92" spans="1:8" ht="20.100000000000001" customHeight="1" x14ac:dyDescent="0.25">
      <c r="A92" s="334" t="s">
        <v>455</v>
      </c>
      <c r="B92" s="334" t="s">
        <v>456</v>
      </c>
      <c r="C92" s="335">
        <v>22197.41</v>
      </c>
      <c r="D92" s="330" t="s">
        <v>37</v>
      </c>
      <c r="E92" s="335">
        <v>0</v>
      </c>
      <c r="F92" s="335">
        <v>0</v>
      </c>
      <c r="G92" s="335">
        <v>22197.41</v>
      </c>
      <c r="H92" s="330" t="s">
        <v>37</v>
      </c>
    </row>
    <row r="93" spans="1:8" ht="20.100000000000001" customHeight="1" x14ac:dyDescent="0.25">
      <c r="A93" s="330" t="s">
        <v>37</v>
      </c>
    </row>
    <row r="94" spans="1:8" ht="20.100000000000001" customHeight="1" x14ac:dyDescent="0.25">
      <c r="A94" s="328" t="s">
        <v>457</v>
      </c>
      <c r="B94" s="328" t="s">
        <v>458</v>
      </c>
      <c r="C94" s="333" t="s">
        <v>37</v>
      </c>
      <c r="D94" s="332">
        <v>172461.45</v>
      </c>
      <c r="E94" s="332">
        <v>0</v>
      </c>
      <c r="F94" s="332">
        <v>0</v>
      </c>
      <c r="G94" s="333" t="s">
        <v>37</v>
      </c>
      <c r="H94" s="332">
        <v>172461.45</v>
      </c>
    </row>
    <row r="95" spans="1:8" ht="20.100000000000001" customHeight="1" x14ac:dyDescent="0.25">
      <c r="A95" s="330" t="s">
        <v>37</v>
      </c>
    </row>
    <row r="96" spans="1:8" ht="20.100000000000001" customHeight="1" x14ac:dyDescent="0.25">
      <c r="A96" s="328" t="s">
        <v>459</v>
      </c>
      <c r="B96" s="328" t="s">
        <v>460</v>
      </c>
      <c r="C96" s="332">
        <v>88522.49</v>
      </c>
      <c r="D96" s="333" t="s">
        <v>37</v>
      </c>
      <c r="E96" s="332">
        <v>366.22</v>
      </c>
      <c r="F96" s="332">
        <v>0</v>
      </c>
      <c r="G96" s="332">
        <v>88888.71</v>
      </c>
      <c r="H96" s="333" t="s">
        <v>37</v>
      </c>
    </row>
    <row r="97" spans="1:8" ht="20.100000000000001" customHeight="1" x14ac:dyDescent="0.25">
      <c r="A97" s="334" t="s">
        <v>461</v>
      </c>
      <c r="B97" s="334" t="s">
        <v>462</v>
      </c>
      <c r="C97" s="335">
        <v>16540.490000000002</v>
      </c>
      <c r="D97" s="330" t="s">
        <v>37</v>
      </c>
      <c r="E97" s="335">
        <v>366.22</v>
      </c>
      <c r="F97" s="335">
        <v>0</v>
      </c>
      <c r="G97" s="335">
        <v>16906.71</v>
      </c>
      <c r="H97" s="330" t="s">
        <v>37</v>
      </c>
    </row>
    <row r="98" spans="1:8" ht="20.100000000000001" customHeight="1" x14ac:dyDescent="0.25">
      <c r="A98" s="334" t="s">
        <v>463</v>
      </c>
      <c r="B98" s="334" t="s">
        <v>464</v>
      </c>
      <c r="C98" s="335">
        <v>71982</v>
      </c>
      <c r="D98" s="330" t="s">
        <v>37</v>
      </c>
      <c r="E98" s="335">
        <v>0</v>
      </c>
      <c r="F98" s="335">
        <v>0</v>
      </c>
      <c r="G98" s="335">
        <v>71982</v>
      </c>
      <c r="H98" s="330" t="s">
        <v>37</v>
      </c>
    </row>
    <row r="99" spans="1:8" ht="20.100000000000001" customHeight="1" x14ac:dyDescent="0.25">
      <c r="A99" s="330" t="s">
        <v>37</v>
      </c>
    </row>
    <row r="100" spans="1:8" ht="20.100000000000001" customHeight="1" x14ac:dyDescent="0.25">
      <c r="A100" s="328" t="s">
        <v>465</v>
      </c>
      <c r="B100" s="328" t="s">
        <v>466</v>
      </c>
      <c r="C100" s="332">
        <v>22858</v>
      </c>
      <c r="D100" s="333" t="s">
        <v>37</v>
      </c>
      <c r="E100" s="332">
        <v>4524</v>
      </c>
      <c r="F100" s="332">
        <v>22858</v>
      </c>
      <c r="G100" s="332">
        <v>4524</v>
      </c>
      <c r="H100" s="333" t="s">
        <v>37</v>
      </c>
    </row>
    <row r="101" spans="1:8" ht="20.100000000000001" customHeight="1" x14ac:dyDescent="0.25">
      <c r="A101" s="334" t="s">
        <v>467</v>
      </c>
      <c r="B101" s="334" t="s">
        <v>468</v>
      </c>
      <c r="C101" s="335">
        <v>22858</v>
      </c>
      <c r="D101" s="330" t="s">
        <v>37</v>
      </c>
      <c r="E101" s="335">
        <v>4524</v>
      </c>
      <c r="F101" s="335">
        <v>22858</v>
      </c>
      <c r="G101" s="335">
        <v>4524</v>
      </c>
      <c r="H101" s="330" t="s">
        <v>37</v>
      </c>
    </row>
    <row r="102" spans="1:8" ht="20.100000000000001" customHeight="1" x14ac:dyDescent="0.25">
      <c r="A102" s="330" t="s">
        <v>37</v>
      </c>
    </row>
    <row r="103" spans="1:8" ht="20.100000000000001" customHeight="1" x14ac:dyDescent="0.25">
      <c r="A103" s="328" t="s">
        <v>469</v>
      </c>
      <c r="B103" s="328" t="s">
        <v>470</v>
      </c>
      <c r="C103" s="332">
        <v>2000</v>
      </c>
      <c r="D103" s="333" t="s">
        <v>37</v>
      </c>
      <c r="E103" s="332">
        <v>0</v>
      </c>
      <c r="F103" s="332">
        <v>0</v>
      </c>
      <c r="G103" s="332">
        <v>2000</v>
      </c>
      <c r="H103" s="333" t="s">
        <v>37</v>
      </c>
    </row>
    <row r="104" spans="1:8" ht="20.100000000000001" customHeight="1" x14ac:dyDescent="0.25">
      <c r="A104" s="334" t="s">
        <v>471</v>
      </c>
      <c r="B104" s="334" t="s">
        <v>472</v>
      </c>
      <c r="C104" s="335">
        <v>2000</v>
      </c>
      <c r="D104" s="330" t="s">
        <v>37</v>
      </c>
      <c r="E104" s="335">
        <v>0</v>
      </c>
      <c r="F104" s="335">
        <v>0</v>
      </c>
      <c r="G104" s="335">
        <v>2000</v>
      </c>
      <c r="H104" s="330" t="s">
        <v>37</v>
      </c>
    </row>
    <row r="105" spans="1:8" ht="20.100000000000001" customHeight="1" x14ac:dyDescent="0.25">
      <c r="A105" s="330" t="s">
        <v>37</v>
      </c>
    </row>
    <row r="106" spans="1:8" ht="20.100000000000001" customHeight="1" x14ac:dyDescent="0.25">
      <c r="A106" s="328" t="s">
        <v>473</v>
      </c>
      <c r="B106" s="328" t="s">
        <v>474</v>
      </c>
      <c r="C106" s="333" t="s">
        <v>37</v>
      </c>
      <c r="D106" s="332">
        <v>0</v>
      </c>
      <c r="E106" s="332">
        <v>1067883.67</v>
      </c>
      <c r="F106" s="332">
        <v>1067883.67</v>
      </c>
      <c r="G106" s="333" t="s">
        <v>37</v>
      </c>
      <c r="H106" s="332">
        <v>0</v>
      </c>
    </row>
    <row r="107" spans="1:8" ht="20.100000000000001" customHeight="1" x14ac:dyDescent="0.25">
      <c r="A107" s="334" t="s">
        <v>475</v>
      </c>
      <c r="B107" s="334" t="s">
        <v>374</v>
      </c>
      <c r="C107" s="330" t="s">
        <v>37</v>
      </c>
      <c r="D107" s="335">
        <v>0</v>
      </c>
      <c r="E107" s="335">
        <v>11600</v>
      </c>
      <c r="F107" s="335">
        <v>11600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478</v>
      </c>
      <c r="B108" s="334" t="s">
        <v>479</v>
      </c>
      <c r="C108" s="330" t="s">
        <v>37</v>
      </c>
      <c r="D108" s="335">
        <v>0</v>
      </c>
      <c r="E108" s="335">
        <v>11600</v>
      </c>
      <c r="F108" s="335">
        <v>11600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841</v>
      </c>
      <c r="B109" s="334" t="s">
        <v>842</v>
      </c>
      <c r="C109" s="330" t="s">
        <v>37</v>
      </c>
      <c r="D109" s="335">
        <v>0</v>
      </c>
      <c r="E109" s="335">
        <v>21732.799999999999</v>
      </c>
      <c r="F109" s="335">
        <v>21732.799999999999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843</v>
      </c>
      <c r="B110" s="334" t="s">
        <v>844</v>
      </c>
      <c r="C110" s="330" t="s">
        <v>37</v>
      </c>
      <c r="D110" s="335">
        <v>0</v>
      </c>
      <c r="E110" s="335">
        <v>21732.799999999999</v>
      </c>
      <c r="F110" s="335">
        <v>21732.799999999999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490</v>
      </c>
      <c r="B111" s="334" t="s">
        <v>491</v>
      </c>
      <c r="C111" s="330" t="s">
        <v>37</v>
      </c>
      <c r="D111" s="335">
        <v>0</v>
      </c>
      <c r="E111" s="335">
        <v>8232.4500000000007</v>
      </c>
      <c r="F111" s="335">
        <v>8232.4500000000007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492</v>
      </c>
      <c r="B112" s="334" t="s">
        <v>493</v>
      </c>
      <c r="C112" s="330" t="s">
        <v>37</v>
      </c>
      <c r="D112" s="335">
        <v>0</v>
      </c>
      <c r="E112" s="335">
        <v>7000</v>
      </c>
      <c r="F112" s="335">
        <v>7000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494</v>
      </c>
      <c r="B113" s="334" t="s">
        <v>495</v>
      </c>
      <c r="C113" s="330" t="s">
        <v>37</v>
      </c>
      <c r="D113" s="335">
        <v>0</v>
      </c>
      <c r="E113" s="335">
        <v>1232.45</v>
      </c>
      <c r="F113" s="335">
        <v>1232.45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945</v>
      </c>
      <c r="B114" s="334" t="s">
        <v>946</v>
      </c>
      <c r="C114" s="330" t="s">
        <v>37</v>
      </c>
      <c r="D114" s="335">
        <v>0</v>
      </c>
      <c r="E114" s="335">
        <v>187816.66</v>
      </c>
      <c r="F114" s="335">
        <v>187816.66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947</v>
      </c>
      <c r="B115" s="334" t="s">
        <v>948</v>
      </c>
      <c r="C115" s="330" t="s">
        <v>37</v>
      </c>
      <c r="D115" s="335">
        <v>0</v>
      </c>
      <c r="E115" s="335">
        <v>1506</v>
      </c>
      <c r="F115" s="335">
        <v>1506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955</v>
      </c>
      <c r="B116" s="334" t="s">
        <v>956</v>
      </c>
      <c r="C116" s="330" t="s">
        <v>37</v>
      </c>
      <c r="D116" s="335">
        <v>0</v>
      </c>
      <c r="E116" s="335">
        <v>186310.66</v>
      </c>
      <c r="F116" s="335">
        <v>186310.66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502</v>
      </c>
      <c r="B117" s="334" t="s">
        <v>503</v>
      </c>
      <c r="C117" s="330" t="s">
        <v>37</v>
      </c>
      <c r="D117" s="335">
        <v>0</v>
      </c>
      <c r="E117" s="335">
        <v>424440.13</v>
      </c>
      <c r="F117" s="335">
        <v>424440.13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928</v>
      </c>
      <c r="B118" s="334" t="s">
        <v>929</v>
      </c>
      <c r="C118" s="330" t="s">
        <v>37</v>
      </c>
      <c r="D118" s="335">
        <v>0</v>
      </c>
      <c r="E118" s="335">
        <v>424440.13</v>
      </c>
      <c r="F118" s="335">
        <v>424440.13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957</v>
      </c>
      <c r="B119" s="334" t="s">
        <v>552</v>
      </c>
      <c r="C119" s="330" t="s">
        <v>37</v>
      </c>
      <c r="D119" s="335">
        <v>0</v>
      </c>
      <c r="E119" s="335">
        <v>4275.58</v>
      </c>
      <c r="F119" s="335">
        <v>4275.58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958</v>
      </c>
      <c r="B120" s="334" t="s">
        <v>959</v>
      </c>
      <c r="C120" s="330" t="s">
        <v>37</v>
      </c>
      <c r="D120" s="335">
        <v>0</v>
      </c>
      <c r="E120" s="335">
        <v>4275.58</v>
      </c>
      <c r="F120" s="335">
        <v>4275.58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506</v>
      </c>
      <c r="B121" s="334" t="s">
        <v>507</v>
      </c>
      <c r="C121" s="330" t="s">
        <v>37</v>
      </c>
      <c r="D121" s="335">
        <v>0</v>
      </c>
      <c r="E121" s="335">
        <v>55.68</v>
      </c>
      <c r="F121" s="335">
        <v>55.68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508</v>
      </c>
      <c r="B122" s="334" t="s">
        <v>509</v>
      </c>
      <c r="C122" s="330" t="s">
        <v>37</v>
      </c>
      <c r="D122" s="335">
        <v>0</v>
      </c>
      <c r="E122" s="335">
        <v>55.68</v>
      </c>
      <c r="F122" s="335">
        <v>55.68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512</v>
      </c>
      <c r="B123" s="334" t="s">
        <v>513</v>
      </c>
      <c r="C123" s="330" t="s">
        <v>37</v>
      </c>
      <c r="D123" s="335">
        <v>0</v>
      </c>
      <c r="E123" s="335">
        <v>73627.039999999994</v>
      </c>
      <c r="F123" s="335">
        <v>73627.039999999994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516</v>
      </c>
      <c r="B124" s="334" t="s">
        <v>517</v>
      </c>
      <c r="C124" s="330" t="s">
        <v>37</v>
      </c>
      <c r="D124" s="335">
        <v>0</v>
      </c>
      <c r="E124" s="335">
        <v>73627.039999999994</v>
      </c>
      <c r="F124" s="335">
        <v>73627.039999999994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532</v>
      </c>
      <c r="B125" s="334" t="s">
        <v>533</v>
      </c>
      <c r="C125" s="330" t="s">
        <v>37</v>
      </c>
      <c r="D125" s="335">
        <v>0</v>
      </c>
      <c r="E125" s="335">
        <v>135720</v>
      </c>
      <c r="F125" s="335">
        <v>135720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536</v>
      </c>
      <c r="B126" s="334" t="s">
        <v>537</v>
      </c>
      <c r="C126" s="330" t="s">
        <v>37</v>
      </c>
      <c r="D126" s="335">
        <v>0</v>
      </c>
      <c r="E126" s="335">
        <v>135720</v>
      </c>
      <c r="F126" s="335">
        <v>135720</v>
      </c>
      <c r="G126" s="330" t="s">
        <v>37</v>
      </c>
      <c r="H126" s="335">
        <v>0</v>
      </c>
    </row>
    <row r="127" spans="1:8" ht="20.100000000000001" customHeight="1" x14ac:dyDescent="0.25">
      <c r="A127" s="334" t="s">
        <v>544</v>
      </c>
      <c r="B127" s="334" t="s">
        <v>364</v>
      </c>
      <c r="C127" s="330" t="s">
        <v>37</v>
      </c>
      <c r="D127" s="335">
        <v>0</v>
      </c>
      <c r="E127" s="335">
        <v>200383.33</v>
      </c>
      <c r="F127" s="335">
        <v>200383.33</v>
      </c>
      <c r="G127" s="330" t="s">
        <v>37</v>
      </c>
      <c r="H127" s="335">
        <v>0</v>
      </c>
    </row>
    <row r="128" spans="1:8" ht="20.100000000000001" customHeight="1" x14ac:dyDescent="0.25">
      <c r="A128" s="334" t="s">
        <v>960</v>
      </c>
      <c r="B128" s="334" t="s">
        <v>961</v>
      </c>
      <c r="C128" s="330" t="s">
        <v>37</v>
      </c>
      <c r="D128" s="335">
        <v>0</v>
      </c>
      <c r="E128" s="335">
        <v>7799.99</v>
      </c>
      <c r="F128" s="335">
        <v>7799.99</v>
      </c>
      <c r="G128" s="330" t="s">
        <v>37</v>
      </c>
      <c r="H128" s="335">
        <v>0</v>
      </c>
    </row>
    <row r="129" spans="1:8" ht="20.100000000000001" customHeight="1" x14ac:dyDescent="0.25">
      <c r="A129" s="334" t="s">
        <v>545</v>
      </c>
      <c r="B129" s="334" t="s">
        <v>546</v>
      </c>
      <c r="C129" s="330" t="s">
        <v>37</v>
      </c>
      <c r="D129" s="335">
        <v>0</v>
      </c>
      <c r="E129" s="335">
        <v>192583.34</v>
      </c>
      <c r="F129" s="335">
        <v>192583.34</v>
      </c>
      <c r="G129" s="330" t="s">
        <v>37</v>
      </c>
      <c r="H129" s="335">
        <v>0</v>
      </c>
    </row>
    <row r="130" spans="1:8" ht="20.100000000000001" customHeight="1" x14ac:dyDescent="0.25">
      <c r="A130" s="330" t="s">
        <v>37</v>
      </c>
    </row>
    <row r="131" spans="1:8" ht="20.100000000000001" customHeight="1" x14ac:dyDescent="0.25">
      <c r="A131" s="328" t="s">
        <v>565</v>
      </c>
      <c r="B131" s="328" t="s">
        <v>566</v>
      </c>
      <c r="C131" s="333" t="s">
        <v>37</v>
      </c>
      <c r="D131" s="332">
        <v>1</v>
      </c>
      <c r="E131" s="332">
        <v>20863</v>
      </c>
      <c r="F131" s="332">
        <v>20862</v>
      </c>
      <c r="G131" s="333" t="s">
        <v>37</v>
      </c>
      <c r="H131" s="332">
        <v>0</v>
      </c>
    </row>
    <row r="132" spans="1:8" ht="20.100000000000001" customHeight="1" x14ac:dyDescent="0.25">
      <c r="A132" s="334" t="s">
        <v>567</v>
      </c>
      <c r="B132" s="334" t="s">
        <v>568</v>
      </c>
      <c r="C132" s="330" t="s">
        <v>37</v>
      </c>
      <c r="D132" s="335">
        <v>1</v>
      </c>
      <c r="E132" s="335">
        <v>20863</v>
      </c>
      <c r="F132" s="335">
        <v>20862</v>
      </c>
      <c r="G132" s="330" t="s">
        <v>37</v>
      </c>
      <c r="H132" s="335">
        <v>0</v>
      </c>
    </row>
    <row r="133" spans="1:8" ht="20.100000000000001" customHeight="1" x14ac:dyDescent="0.25">
      <c r="A133" s="330" t="s">
        <v>37</v>
      </c>
    </row>
    <row r="134" spans="1:8" ht="20.100000000000001" customHeight="1" x14ac:dyDescent="0.25">
      <c r="A134" s="328" t="s">
        <v>569</v>
      </c>
      <c r="B134" s="328" t="s">
        <v>570</v>
      </c>
      <c r="C134" s="333" t="s">
        <v>37</v>
      </c>
      <c r="D134" s="332">
        <v>0</v>
      </c>
      <c r="E134" s="332">
        <v>260657.63</v>
      </c>
      <c r="F134" s="332">
        <v>260657.63</v>
      </c>
      <c r="G134" s="333" t="s">
        <v>37</v>
      </c>
      <c r="H134" s="332">
        <v>0</v>
      </c>
    </row>
    <row r="135" spans="1:8" ht="20.100000000000001" customHeight="1" x14ac:dyDescent="0.25">
      <c r="A135" s="334" t="s">
        <v>571</v>
      </c>
      <c r="B135" s="334" t="s">
        <v>572</v>
      </c>
      <c r="C135" s="330" t="s">
        <v>37</v>
      </c>
      <c r="D135" s="335">
        <v>0</v>
      </c>
      <c r="E135" s="335">
        <v>260657.63</v>
      </c>
      <c r="F135" s="335">
        <v>260657.63</v>
      </c>
      <c r="G135" s="330" t="s">
        <v>37</v>
      </c>
      <c r="H135" s="335">
        <v>0</v>
      </c>
    </row>
    <row r="136" spans="1:8" ht="20.100000000000001" customHeight="1" x14ac:dyDescent="0.25">
      <c r="A136" s="330" t="s">
        <v>37</v>
      </c>
    </row>
    <row r="137" spans="1:8" ht="20.100000000000001" customHeight="1" x14ac:dyDescent="0.25">
      <c r="A137" s="328" t="s">
        <v>573</v>
      </c>
      <c r="B137" s="328" t="s">
        <v>574</v>
      </c>
      <c r="C137" s="333" t="s">
        <v>37</v>
      </c>
      <c r="D137" s="332">
        <v>285170.5</v>
      </c>
      <c r="E137" s="332">
        <v>259887.96</v>
      </c>
      <c r="F137" s="332">
        <v>231863.5</v>
      </c>
      <c r="G137" s="333" t="s">
        <v>37</v>
      </c>
      <c r="H137" s="332">
        <v>257146.04</v>
      </c>
    </row>
    <row r="138" spans="1:8" ht="20.100000000000001" customHeight="1" x14ac:dyDescent="0.25">
      <c r="A138" s="334" t="s">
        <v>575</v>
      </c>
      <c r="B138" s="334" t="s">
        <v>576</v>
      </c>
      <c r="C138" s="330" t="s">
        <v>37</v>
      </c>
      <c r="D138" s="335">
        <v>285170.5</v>
      </c>
      <c r="E138" s="335">
        <v>259887.96</v>
      </c>
      <c r="F138" s="335">
        <v>231863.5</v>
      </c>
      <c r="G138" s="330" t="s">
        <v>37</v>
      </c>
      <c r="H138" s="335">
        <v>257146.04</v>
      </c>
    </row>
    <row r="139" spans="1:8" ht="20.100000000000001" customHeight="1" x14ac:dyDescent="0.25">
      <c r="A139" s="330" t="s">
        <v>37</v>
      </c>
    </row>
    <row r="140" spans="1:8" ht="20.100000000000001" customHeight="1" x14ac:dyDescent="0.25">
      <c r="A140" s="328" t="s">
        <v>577</v>
      </c>
      <c r="B140" s="328" t="s">
        <v>578</v>
      </c>
      <c r="C140" s="333" t="s">
        <v>37</v>
      </c>
      <c r="D140" s="332">
        <v>22120.69</v>
      </c>
      <c r="E140" s="332">
        <v>154759.49</v>
      </c>
      <c r="F140" s="332">
        <v>148602.22</v>
      </c>
      <c r="G140" s="333" t="s">
        <v>37</v>
      </c>
      <c r="H140" s="332">
        <v>15963.42</v>
      </c>
    </row>
    <row r="141" spans="1:8" ht="20.100000000000001" customHeight="1" x14ac:dyDescent="0.25">
      <c r="A141" s="334" t="s">
        <v>579</v>
      </c>
      <c r="B141" s="334" t="s">
        <v>580</v>
      </c>
      <c r="C141" s="330" t="s">
        <v>37</v>
      </c>
      <c r="D141" s="335">
        <v>3173</v>
      </c>
      <c r="E141" s="335">
        <v>3173</v>
      </c>
      <c r="F141" s="335">
        <v>2146</v>
      </c>
      <c r="G141" s="330" t="s">
        <v>37</v>
      </c>
      <c r="H141" s="335">
        <v>2146</v>
      </c>
    </row>
    <row r="142" spans="1:8" ht="20.100000000000001" customHeight="1" x14ac:dyDescent="0.25">
      <c r="A142" s="334" t="s">
        <v>581</v>
      </c>
      <c r="B142" s="334" t="s">
        <v>582</v>
      </c>
      <c r="C142" s="330" t="s">
        <v>37</v>
      </c>
      <c r="D142" s="335">
        <v>5540</v>
      </c>
      <c r="E142" s="335">
        <v>5540</v>
      </c>
      <c r="F142" s="335">
        <v>0</v>
      </c>
      <c r="G142" s="330" t="s">
        <v>37</v>
      </c>
      <c r="H142" s="335">
        <v>0</v>
      </c>
    </row>
    <row r="143" spans="1:8" ht="20.100000000000001" customHeight="1" x14ac:dyDescent="0.25">
      <c r="A143" s="334" t="s">
        <v>583</v>
      </c>
      <c r="B143" s="334" t="s">
        <v>584</v>
      </c>
      <c r="C143" s="330" t="s">
        <v>37</v>
      </c>
      <c r="D143" s="335">
        <v>0</v>
      </c>
      <c r="E143" s="335">
        <v>133036</v>
      </c>
      <c r="F143" s="335">
        <v>133036</v>
      </c>
      <c r="G143" s="330" t="s">
        <v>37</v>
      </c>
      <c r="H143" s="335">
        <v>0</v>
      </c>
    </row>
    <row r="144" spans="1:8" ht="20.100000000000001" customHeight="1" x14ac:dyDescent="0.25">
      <c r="A144" s="334" t="s">
        <v>585</v>
      </c>
      <c r="B144" s="334" t="s">
        <v>586</v>
      </c>
      <c r="C144" s="330" t="s">
        <v>37</v>
      </c>
      <c r="D144" s="335">
        <v>5909</v>
      </c>
      <c r="E144" s="335">
        <v>5909</v>
      </c>
      <c r="F144" s="335">
        <v>0</v>
      </c>
      <c r="G144" s="330" t="s">
        <v>37</v>
      </c>
      <c r="H144" s="335">
        <v>0</v>
      </c>
    </row>
    <row r="145" spans="1:8" ht="20.100000000000001" customHeight="1" x14ac:dyDescent="0.25">
      <c r="A145" s="334" t="s">
        <v>589</v>
      </c>
      <c r="B145" s="334" t="s">
        <v>590</v>
      </c>
      <c r="C145" s="330" t="s">
        <v>37</v>
      </c>
      <c r="D145" s="335">
        <v>5545.69</v>
      </c>
      <c r="E145" s="335">
        <v>5148.49</v>
      </c>
      <c r="F145" s="335">
        <v>4585.2</v>
      </c>
      <c r="G145" s="330" t="s">
        <v>37</v>
      </c>
      <c r="H145" s="335">
        <v>4982.3999999999996</v>
      </c>
    </row>
    <row r="146" spans="1:8" ht="20.100000000000001" customHeight="1" x14ac:dyDescent="0.25">
      <c r="A146" s="334" t="s">
        <v>591</v>
      </c>
      <c r="B146" s="334" t="s">
        <v>592</v>
      </c>
      <c r="C146" s="330" t="s">
        <v>37</v>
      </c>
      <c r="D146" s="335">
        <v>5545.69</v>
      </c>
      <c r="E146" s="335">
        <v>5148.49</v>
      </c>
      <c r="F146" s="335">
        <v>4585.2</v>
      </c>
      <c r="G146" s="330" t="s">
        <v>37</v>
      </c>
      <c r="H146" s="335">
        <v>4982.3999999999996</v>
      </c>
    </row>
    <row r="147" spans="1:8" ht="20.100000000000001" customHeight="1" x14ac:dyDescent="0.25">
      <c r="A147" s="334" t="s">
        <v>593</v>
      </c>
      <c r="B147" s="334" t="s">
        <v>594</v>
      </c>
      <c r="C147" s="330" t="s">
        <v>37</v>
      </c>
      <c r="D147" s="335">
        <v>0</v>
      </c>
      <c r="E147" s="335">
        <v>0</v>
      </c>
      <c r="F147" s="335">
        <v>2704.01</v>
      </c>
      <c r="G147" s="330" t="s">
        <v>37</v>
      </c>
      <c r="H147" s="335">
        <v>2704.01</v>
      </c>
    </row>
    <row r="148" spans="1:8" ht="20.100000000000001" customHeight="1" x14ac:dyDescent="0.25">
      <c r="A148" s="334" t="s">
        <v>595</v>
      </c>
      <c r="B148" s="334" t="s">
        <v>596</v>
      </c>
      <c r="C148" s="330" t="s">
        <v>37</v>
      </c>
      <c r="D148" s="335">
        <v>0</v>
      </c>
      <c r="E148" s="335">
        <v>0</v>
      </c>
      <c r="F148" s="335">
        <v>3491.41</v>
      </c>
      <c r="G148" s="330" t="s">
        <v>37</v>
      </c>
      <c r="H148" s="335">
        <v>3491.41</v>
      </c>
    </row>
    <row r="149" spans="1:8" ht="20.100000000000001" customHeight="1" x14ac:dyDescent="0.25">
      <c r="A149" s="334" t="s">
        <v>597</v>
      </c>
      <c r="B149" s="334" t="s">
        <v>598</v>
      </c>
      <c r="C149" s="330" t="s">
        <v>37</v>
      </c>
      <c r="D149" s="335">
        <v>0</v>
      </c>
      <c r="E149" s="335">
        <v>0</v>
      </c>
      <c r="F149" s="335">
        <v>1081.5999999999999</v>
      </c>
      <c r="G149" s="330" t="s">
        <v>37</v>
      </c>
      <c r="H149" s="335">
        <v>1081.5999999999999</v>
      </c>
    </row>
    <row r="150" spans="1:8" ht="20.100000000000001" customHeight="1" x14ac:dyDescent="0.25">
      <c r="A150" s="334" t="s">
        <v>599</v>
      </c>
      <c r="B150" s="334" t="s">
        <v>600</v>
      </c>
      <c r="C150" s="330" t="s">
        <v>37</v>
      </c>
      <c r="D150" s="335">
        <v>937</v>
      </c>
      <c r="E150" s="335">
        <v>937</v>
      </c>
      <c r="F150" s="335">
        <v>709</v>
      </c>
      <c r="G150" s="330" t="s">
        <v>37</v>
      </c>
      <c r="H150" s="335">
        <v>709</v>
      </c>
    </row>
    <row r="151" spans="1:8" ht="20.100000000000001" customHeight="1" x14ac:dyDescent="0.25">
      <c r="A151" s="334" t="s">
        <v>601</v>
      </c>
      <c r="B151" s="334" t="s">
        <v>602</v>
      </c>
      <c r="C151" s="330" t="s">
        <v>37</v>
      </c>
      <c r="D151" s="335">
        <v>937</v>
      </c>
      <c r="E151" s="335">
        <v>937</v>
      </c>
      <c r="F151" s="335">
        <v>709</v>
      </c>
      <c r="G151" s="330" t="s">
        <v>37</v>
      </c>
      <c r="H151" s="335">
        <v>709</v>
      </c>
    </row>
    <row r="152" spans="1:8" ht="20.100000000000001" customHeight="1" x14ac:dyDescent="0.25">
      <c r="A152" s="334" t="s">
        <v>603</v>
      </c>
      <c r="B152" s="334" t="s">
        <v>604</v>
      </c>
      <c r="C152" s="330" t="s">
        <v>37</v>
      </c>
      <c r="D152" s="335">
        <v>1016</v>
      </c>
      <c r="E152" s="335">
        <v>1016</v>
      </c>
      <c r="F152" s="335">
        <v>849</v>
      </c>
      <c r="G152" s="330" t="s">
        <v>37</v>
      </c>
      <c r="H152" s="335">
        <v>849</v>
      </c>
    </row>
    <row r="153" spans="1:8" ht="20.100000000000001" customHeight="1" x14ac:dyDescent="0.25">
      <c r="A153" s="330" t="s">
        <v>37</v>
      </c>
    </row>
    <row r="154" spans="1:8" ht="20.100000000000001" customHeight="1" x14ac:dyDescent="0.25">
      <c r="A154" s="328" t="s">
        <v>605</v>
      </c>
      <c r="B154" s="328" t="s">
        <v>606</v>
      </c>
      <c r="C154" s="333" t="s">
        <v>37</v>
      </c>
      <c r="D154" s="332">
        <v>20000</v>
      </c>
      <c r="E154" s="332">
        <v>0</v>
      </c>
      <c r="F154" s="332">
        <v>0</v>
      </c>
      <c r="G154" s="333" t="s">
        <v>37</v>
      </c>
      <c r="H154" s="332">
        <v>20000</v>
      </c>
    </row>
    <row r="155" spans="1:8" ht="20.100000000000001" customHeight="1" x14ac:dyDescent="0.25">
      <c r="A155" s="334" t="s">
        <v>607</v>
      </c>
      <c r="B155" s="334" t="s">
        <v>157</v>
      </c>
      <c r="C155" s="330" t="s">
        <v>37</v>
      </c>
      <c r="D155" s="335">
        <v>20000</v>
      </c>
      <c r="E155" s="335">
        <v>0</v>
      </c>
      <c r="F155" s="335">
        <v>0</v>
      </c>
      <c r="G155" s="330" t="s">
        <v>37</v>
      </c>
      <c r="H155" s="335">
        <v>20000</v>
      </c>
    </row>
    <row r="156" spans="1:8" ht="20.100000000000001" customHeight="1" x14ac:dyDescent="0.25">
      <c r="A156" s="330" t="s">
        <v>37</v>
      </c>
    </row>
    <row r="157" spans="1:8" ht="20.100000000000001" customHeight="1" x14ac:dyDescent="0.25">
      <c r="A157" s="328" t="s">
        <v>608</v>
      </c>
      <c r="B157" s="328" t="s">
        <v>609</v>
      </c>
      <c r="C157" s="333" t="s">
        <v>37</v>
      </c>
      <c r="D157" s="332">
        <v>11710411.380000001</v>
      </c>
      <c r="E157" s="332">
        <v>0</v>
      </c>
      <c r="F157" s="332">
        <v>0</v>
      </c>
      <c r="G157" s="333" t="s">
        <v>37</v>
      </c>
      <c r="H157" s="332">
        <v>11710411.380000001</v>
      </c>
    </row>
    <row r="158" spans="1:8" ht="20.100000000000001" customHeight="1" x14ac:dyDescent="0.25">
      <c r="A158" s="334" t="s">
        <v>610</v>
      </c>
      <c r="B158" s="334" t="s">
        <v>370</v>
      </c>
      <c r="C158" s="330" t="s">
        <v>37</v>
      </c>
      <c r="D158" s="335">
        <v>5740504.1799999997</v>
      </c>
      <c r="E158" s="335">
        <v>0</v>
      </c>
      <c r="F158" s="335">
        <v>0</v>
      </c>
      <c r="G158" s="330" t="s">
        <v>37</v>
      </c>
      <c r="H158" s="335">
        <v>5740504.1799999997</v>
      </c>
    </row>
    <row r="159" spans="1:8" ht="20.100000000000001" customHeight="1" x14ac:dyDescent="0.25">
      <c r="A159" s="334" t="s">
        <v>611</v>
      </c>
      <c r="B159" s="334" t="s">
        <v>612</v>
      </c>
      <c r="C159" s="330" t="s">
        <v>37</v>
      </c>
      <c r="D159" s="335">
        <v>5969907.2000000002</v>
      </c>
      <c r="E159" s="335">
        <v>0</v>
      </c>
      <c r="F159" s="335">
        <v>0</v>
      </c>
      <c r="G159" s="330" t="s">
        <v>37</v>
      </c>
      <c r="H159" s="335">
        <v>5969907.2000000002</v>
      </c>
    </row>
    <row r="160" spans="1:8" ht="20.100000000000001" customHeight="1" x14ac:dyDescent="0.25">
      <c r="A160" s="330" t="s">
        <v>37</v>
      </c>
    </row>
    <row r="161" spans="1:8" ht="20.100000000000001" customHeight="1" x14ac:dyDescent="0.25">
      <c r="A161" s="328" t="s">
        <v>613</v>
      </c>
      <c r="B161" s="328" t="s">
        <v>614</v>
      </c>
      <c r="C161" s="333" t="s">
        <v>37</v>
      </c>
      <c r="D161" s="336">
        <v>-10126585.16</v>
      </c>
      <c r="E161" s="332">
        <v>0</v>
      </c>
      <c r="F161" s="332">
        <v>0</v>
      </c>
      <c r="G161" s="333" t="s">
        <v>37</v>
      </c>
      <c r="H161" s="336">
        <v>-10126585.16</v>
      </c>
    </row>
    <row r="162" spans="1:8" ht="20.100000000000001" customHeight="1" x14ac:dyDescent="0.25">
      <c r="A162" s="334" t="s">
        <v>615</v>
      </c>
      <c r="B162" s="334" t="s">
        <v>616</v>
      </c>
      <c r="C162" s="330" t="s">
        <v>37</v>
      </c>
      <c r="D162" s="335">
        <v>1078192.92</v>
      </c>
      <c r="E162" s="335">
        <v>0</v>
      </c>
      <c r="F162" s="335">
        <v>0</v>
      </c>
      <c r="G162" s="330" t="s">
        <v>37</v>
      </c>
      <c r="H162" s="335">
        <v>1078192.92</v>
      </c>
    </row>
    <row r="163" spans="1:8" ht="20.100000000000001" customHeight="1" x14ac:dyDescent="0.25">
      <c r="A163" s="334" t="s">
        <v>617</v>
      </c>
      <c r="B163" s="334" t="s">
        <v>618</v>
      </c>
      <c r="C163" s="330" t="s">
        <v>37</v>
      </c>
      <c r="D163" s="337">
        <v>-1753288.06</v>
      </c>
      <c r="E163" s="335">
        <v>0</v>
      </c>
      <c r="F163" s="335">
        <v>0</v>
      </c>
      <c r="G163" s="330" t="s">
        <v>37</v>
      </c>
      <c r="H163" s="337">
        <v>-1753288.06</v>
      </c>
    </row>
    <row r="164" spans="1:8" ht="20.100000000000001" customHeight="1" x14ac:dyDescent="0.25">
      <c r="A164" s="334" t="s">
        <v>619</v>
      </c>
      <c r="B164" s="334" t="s">
        <v>620</v>
      </c>
      <c r="C164" s="330" t="s">
        <v>37</v>
      </c>
      <c r="D164" s="337">
        <v>-4596806.6500000004</v>
      </c>
      <c r="E164" s="335">
        <v>0</v>
      </c>
      <c r="F164" s="335">
        <v>0</v>
      </c>
      <c r="G164" s="330" t="s">
        <v>37</v>
      </c>
      <c r="H164" s="337">
        <v>-4596806.6500000004</v>
      </c>
    </row>
    <row r="165" spans="1:8" ht="20.100000000000001" customHeight="1" x14ac:dyDescent="0.25">
      <c r="A165" s="334" t="s">
        <v>621</v>
      </c>
      <c r="B165" s="334" t="s">
        <v>622</v>
      </c>
      <c r="C165" s="330" t="s">
        <v>37</v>
      </c>
      <c r="D165" s="337">
        <v>-2471106.06</v>
      </c>
      <c r="E165" s="335">
        <v>0</v>
      </c>
      <c r="F165" s="335">
        <v>0</v>
      </c>
      <c r="G165" s="330" t="s">
        <v>37</v>
      </c>
      <c r="H165" s="337">
        <v>-2471106.06</v>
      </c>
    </row>
    <row r="166" spans="1:8" ht="20.100000000000001" customHeight="1" x14ac:dyDescent="0.25">
      <c r="A166" s="334" t="s">
        <v>623</v>
      </c>
      <c r="B166" s="334" t="s">
        <v>624</v>
      </c>
      <c r="C166" s="330" t="s">
        <v>37</v>
      </c>
      <c r="D166" s="337">
        <v>-1781867.14</v>
      </c>
      <c r="E166" s="335">
        <v>0</v>
      </c>
      <c r="F166" s="335">
        <v>0</v>
      </c>
      <c r="G166" s="330" t="s">
        <v>37</v>
      </c>
      <c r="H166" s="337">
        <v>-1781867.14</v>
      </c>
    </row>
    <row r="167" spans="1:8" ht="20.100000000000001" customHeight="1" x14ac:dyDescent="0.25">
      <c r="A167" s="334" t="s">
        <v>625</v>
      </c>
      <c r="B167" s="334" t="s">
        <v>626</v>
      </c>
      <c r="C167" s="330" t="s">
        <v>37</v>
      </c>
      <c r="D167" s="337">
        <v>-408915.19</v>
      </c>
      <c r="E167" s="335">
        <v>0</v>
      </c>
      <c r="F167" s="335">
        <v>0</v>
      </c>
      <c r="G167" s="330" t="s">
        <v>37</v>
      </c>
      <c r="H167" s="337">
        <v>-408915.19</v>
      </c>
    </row>
    <row r="168" spans="1:8" ht="20.100000000000001" customHeight="1" x14ac:dyDescent="0.25">
      <c r="A168" s="334" t="s">
        <v>627</v>
      </c>
      <c r="B168" s="334" t="s">
        <v>628</v>
      </c>
      <c r="C168" s="330" t="s">
        <v>37</v>
      </c>
      <c r="D168" s="335">
        <v>1032072.48</v>
      </c>
      <c r="E168" s="335">
        <v>0</v>
      </c>
      <c r="F168" s="335">
        <v>0</v>
      </c>
      <c r="G168" s="330" t="s">
        <v>37</v>
      </c>
      <c r="H168" s="335">
        <v>1032072.48</v>
      </c>
    </row>
    <row r="169" spans="1:8" ht="20.100000000000001" customHeight="1" x14ac:dyDescent="0.25">
      <c r="A169" s="334" t="s">
        <v>629</v>
      </c>
      <c r="B169" s="334" t="s">
        <v>630</v>
      </c>
      <c r="C169" s="330" t="s">
        <v>37</v>
      </c>
      <c r="D169" s="337">
        <v>-1224867.46</v>
      </c>
      <c r="E169" s="335">
        <v>0</v>
      </c>
      <c r="F169" s="335">
        <v>0</v>
      </c>
      <c r="G169" s="330" t="s">
        <v>37</v>
      </c>
      <c r="H169" s="337">
        <v>-1224867.46</v>
      </c>
    </row>
    <row r="170" spans="1:8" ht="20.100000000000001" customHeight="1" x14ac:dyDescent="0.25">
      <c r="A170" s="330" t="s">
        <v>37</v>
      </c>
    </row>
    <row r="171" spans="1:8" ht="20.100000000000001" customHeight="1" x14ac:dyDescent="0.25">
      <c r="A171" s="328" t="s">
        <v>631</v>
      </c>
      <c r="B171" s="328" t="s">
        <v>632</v>
      </c>
      <c r="C171" s="333" t="s">
        <v>37</v>
      </c>
      <c r="D171" s="332">
        <v>9847663.9000000004</v>
      </c>
      <c r="E171" s="332">
        <v>0</v>
      </c>
      <c r="F171" s="332">
        <v>1449148.12</v>
      </c>
      <c r="G171" s="333" t="s">
        <v>37</v>
      </c>
      <c r="H171" s="332">
        <v>11296812.02</v>
      </c>
    </row>
    <row r="172" spans="1:8" ht="20.100000000000001" customHeight="1" x14ac:dyDescent="0.25">
      <c r="A172" s="334" t="s">
        <v>633</v>
      </c>
      <c r="B172" s="334" t="s">
        <v>634</v>
      </c>
      <c r="C172" s="330" t="s">
        <v>37</v>
      </c>
      <c r="D172" s="335">
        <v>9847663.9000000004</v>
      </c>
      <c r="E172" s="335">
        <v>0</v>
      </c>
      <c r="F172" s="335">
        <v>1449148.12</v>
      </c>
      <c r="G172" s="330" t="s">
        <v>37</v>
      </c>
      <c r="H172" s="335">
        <v>11296812.02</v>
      </c>
    </row>
    <row r="173" spans="1:8" ht="20.100000000000001" customHeight="1" x14ac:dyDescent="0.25">
      <c r="A173" s="334" t="s">
        <v>635</v>
      </c>
      <c r="B173" s="334" t="s">
        <v>636</v>
      </c>
      <c r="C173" s="330" t="s">
        <v>37</v>
      </c>
      <c r="D173" s="335">
        <v>7944319.0999999996</v>
      </c>
      <c r="E173" s="335">
        <v>0</v>
      </c>
      <c r="F173" s="335">
        <v>1197293.94</v>
      </c>
      <c r="G173" s="330" t="s">
        <v>37</v>
      </c>
      <c r="H173" s="335">
        <v>9141613.0399999991</v>
      </c>
    </row>
    <row r="174" spans="1:8" ht="20.100000000000001" customHeight="1" x14ac:dyDescent="0.25">
      <c r="A174" s="334" t="s">
        <v>637</v>
      </c>
      <c r="B174" s="334" t="s">
        <v>638</v>
      </c>
      <c r="C174" s="330" t="s">
        <v>37</v>
      </c>
      <c r="D174" s="335">
        <v>1201133.27</v>
      </c>
      <c r="E174" s="335">
        <v>0</v>
      </c>
      <c r="F174" s="335">
        <v>236853.28</v>
      </c>
      <c r="G174" s="330" t="s">
        <v>37</v>
      </c>
      <c r="H174" s="335">
        <v>1437986.55</v>
      </c>
    </row>
    <row r="175" spans="1:8" ht="20.100000000000001" customHeight="1" x14ac:dyDescent="0.25">
      <c r="A175" s="334" t="s">
        <v>639</v>
      </c>
      <c r="B175" s="334" t="s">
        <v>640</v>
      </c>
      <c r="C175" s="330" t="s">
        <v>37</v>
      </c>
      <c r="D175" s="335">
        <v>219594.88</v>
      </c>
      <c r="E175" s="335">
        <v>0</v>
      </c>
      <c r="F175" s="335">
        <v>15000.9</v>
      </c>
      <c r="G175" s="330" t="s">
        <v>37</v>
      </c>
      <c r="H175" s="335">
        <v>234595.78</v>
      </c>
    </row>
    <row r="176" spans="1:8" ht="20.100000000000001" customHeight="1" x14ac:dyDescent="0.25">
      <c r="A176" s="334" t="s">
        <v>641</v>
      </c>
      <c r="B176" s="334" t="s">
        <v>642</v>
      </c>
      <c r="C176" s="330" t="s">
        <v>37</v>
      </c>
      <c r="D176" s="335">
        <v>57657.22</v>
      </c>
      <c r="E176" s="335">
        <v>0</v>
      </c>
      <c r="F176" s="335">
        <v>0</v>
      </c>
      <c r="G176" s="330" t="s">
        <v>37</v>
      </c>
      <c r="H176" s="335">
        <v>57657.22</v>
      </c>
    </row>
    <row r="177" spans="1:8" ht="20.100000000000001" customHeight="1" x14ac:dyDescent="0.25">
      <c r="A177" s="334" t="s">
        <v>643</v>
      </c>
      <c r="B177" s="334" t="s">
        <v>644</v>
      </c>
      <c r="C177" s="330" t="s">
        <v>37</v>
      </c>
      <c r="D177" s="335">
        <v>424959.43</v>
      </c>
      <c r="E177" s="335">
        <v>0</v>
      </c>
      <c r="F177" s="335">
        <v>0</v>
      </c>
      <c r="G177" s="330" t="s">
        <v>37</v>
      </c>
      <c r="H177" s="335">
        <v>424959.43</v>
      </c>
    </row>
    <row r="178" spans="1:8" ht="20.100000000000001" customHeight="1" x14ac:dyDescent="0.25">
      <c r="A178" s="330" t="s">
        <v>37</v>
      </c>
    </row>
    <row r="179" spans="1:8" ht="20.100000000000001" customHeight="1" x14ac:dyDescent="0.25">
      <c r="A179" s="328" t="s">
        <v>645</v>
      </c>
      <c r="B179" s="328" t="s">
        <v>5</v>
      </c>
      <c r="C179" s="333" t="s">
        <v>37</v>
      </c>
      <c r="D179" s="332">
        <v>87601.75</v>
      </c>
      <c r="E179" s="332">
        <v>0</v>
      </c>
      <c r="F179" s="332">
        <v>182525.2</v>
      </c>
      <c r="G179" s="333" t="s">
        <v>37</v>
      </c>
      <c r="H179" s="332">
        <v>270126.95</v>
      </c>
    </row>
    <row r="180" spans="1:8" ht="20.100000000000001" customHeight="1" x14ac:dyDescent="0.25">
      <c r="A180" s="334" t="s">
        <v>646</v>
      </c>
      <c r="B180" s="334" t="s">
        <v>647</v>
      </c>
      <c r="C180" s="330" t="s">
        <v>37</v>
      </c>
      <c r="D180" s="335">
        <v>1308.21</v>
      </c>
      <c r="E180" s="335">
        <v>0</v>
      </c>
      <c r="F180" s="335">
        <v>818.14</v>
      </c>
      <c r="G180" s="330" t="s">
        <v>37</v>
      </c>
      <c r="H180" s="335">
        <v>2126.35</v>
      </c>
    </row>
    <row r="181" spans="1:8" ht="20.100000000000001" customHeight="1" x14ac:dyDescent="0.25">
      <c r="A181" s="334" t="s">
        <v>648</v>
      </c>
      <c r="B181" s="334" t="s">
        <v>649</v>
      </c>
      <c r="C181" s="330" t="s">
        <v>37</v>
      </c>
      <c r="D181" s="335">
        <v>0.17</v>
      </c>
      <c r="E181" s="335">
        <v>0</v>
      </c>
      <c r="F181" s="335">
        <v>0.14000000000000001</v>
      </c>
      <c r="G181" s="330" t="s">
        <v>37</v>
      </c>
      <c r="H181" s="335">
        <v>0.31</v>
      </c>
    </row>
    <row r="182" spans="1:8" ht="20.100000000000001" customHeight="1" x14ac:dyDescent="0.25">
      <c r="A182" s="334" t="s">
        <v>650</v>
      </c>
      <c r="B182" s="334" t="s">
        <v>158</v>
      </c>
      <c r="C182" s="330" t="s">
        <v>37</v>
      </c>
      <c r="D182" s="335">
        <v>86293.37</v>
      </c>
      <c r="E182" s="335">
        <v>0</v>
      </c>
      <c r="F182" s="335">
        <v>181706.92</v>
      </c>
      <c r="G182" s="330" t="s">
        <v>37</v>
      </c>
      <c r="H182" s="335">
        <v>268000.28999999998</v>
      </c>
    </row>
    <row r="183" spans="1:8" ht="20.100000000000001" customHeight="1" x14ac:dyDescent="0.25">
      <c r="A183" s="330" t="s">
        <v>37</v>
      </c>
    </row>
    <row r="184" spans="1:8" ht="20.100000000000001" customHeight="1" x14ac:dyDescent="0.25">
      <c r="A184" s="328" t="s">
        <v>651</v>
      </c>
      <c r="B184" s="328" t="s">
        <v>652</v>
      </c>
      <c r="C184" s="332">
        <v>998945.17</v>
      </c>
      <c r="D184" s="333" t="s">
        <v>37</v>
      </c>
      <c r="E184" s="332">
        <v>0</v>
      </c>
      <c r="F184" s="332">
        <v>0</v>
      </c>
      <c r="G184" s="332">
        <v>998945.17</v>
      </c>
      <c r="H184" s="333" t="s">
        <v>37</v>
      </c>
    </row>
    <row r="185" spans="1:8" ht="20.100000000000001" customHeight="1" x14ac:dyDescent="0.25">
      <c r="A185" s="334" t="s">
        <v>653</v>
      </c>
      <c r="B185" s="334" t="s">
        <v>654</v>
      </c>
      <c r="C185" s="335">
        <v>533500</v>
      </c>
      <c r="D185" s="330" t="s">
        <v>37</v>
      </c>
      <c r="E185" s="335">
        <v>0</v>
      </c>
      <c r="F185" s="335">
        <v>0</v>
      </c>
      <c r="G185" s="335">
        <v>533500</v>
      </c>
      <c r="H185" s="330" t="s">
        <v>37</v>
      </c>
    </row>
    <row r="186" spans="1:8" ht="20.100000000000001" customHeight="1" x14ac:dyDescent="0.25">
      <c r="A186" s="334" t="s">
        <v>655</v>
      </c>
      <c r="B186" s="334" t="s">
        <v>656</v>
      </c>
      <c r="C186" s="335">
        <v>465445.17</v>
      </c>
      <c r="D186" s="330" t="s">
        <v>37</v>
      </c>
      <c r="E186" s="335">
        <v>0</v>
      </c>
      <c r="F186" s="335">
        <v>0</v>
      </c>
      <c r="G186" s="335">
        <v>465445.17</v>
      </c>
      <c r="H186" s="330" t="s">
        <v>37</v>
      </c>
    </row>
    <row r="187" spans="1:8" ht="20.100000000000001" customHeight="1" x14ac:dyDescent="0.25">
      <c r="A187" s="330" t="s">
        <v>37</v>
      </c>
    </row>
    <row r="188" spans="1:8" ht="20.100000000000001" customHeight="1" x14ac:dyDescent="0.25">
      <c r="A188" s="328" t="s">
        <v>657</v>
      </c>
      <c r="B188" s="328" t="s">
        <v>658</v>
      </c>
      <c r="C188" s="332">
        <v>4044130.02</v>
      </c>
      <c r="D188" s="333" t="s">
        <v>37</v>
      </c>
      <c r="E188" s="332">
        <v>760330.3</v>
      </c>
      <c r="F188" s="332">
        <v>0</v>
      </c>
      <c r="G188" s="332">
        <v>4804460.32</v>
      </c>
      <c r="H188" s="333" t="s">
        <v>37</v>
      </c>
    </row>
    <row r="189" spans="1:8" ht="20.100000000000001" customHeight="1" x14ac:dyDescent="0.25">
      <c r="A189" s="334" t="s">
        <v>659</v>
      </c>
      <c r="B189" s="334" t="s">
        <v>660</v>
      </c>
      <c r="C189" s="335">
        <v>314100</v>
      </c>
      <c r="D189" s="330" t="s">
        <v>37</v>
      </c>
      <c r="E189" s="335">
        <v>117000</v>
      </c>
      <c r="F189" s="335">
        <v>0</v>
      </c>
      <c r="G189" s="335">
        <v>431100</v>
      </c>
      <c r="H189" s="330" t="s">
        <v>37</v>
      </c>
    </row>
    <row r="190" spans="1:8" ht="20.100000000000001" customHeight="1" x14ac:dyDescent="0.25">
      <c r="A190" s="334" t="s">
        <v>661</v>
      </c>
      <c r="B190" s="334" t="s">
        <v>662</v>
      </c>
      <c r="C190" s="335">
        <v>126295.4</v>
      </c>
      <c r="D190" s="330" t="s">
        <v>37</v>
      </c>
      <c r="E190" s="335">
        <v>0</v>
      </c>
      <c r="F190" s="335">
        <v>0</v>
      </c>
      <c r="G190" s="335">
        <v>126295.4</v>
      </c>
      <c r="H190" s="330" t="s">
        <v>37</v>
      </c>
    </row>
    <row r="191" spans="1:8" ht="20.100000000000001" customHeight="1" x14ac:dyDescent="0.25">
      <c r="A191" s="334" t="s">
        <v>663</v>
      </c>
      <c r="B191" s="334" t="s">
        <v>664</v>
      </c>
      <c r="C191" s="335">
        <v>19827.599999999999</v>
      </c>
      <c r="D191" s="330" t="s">
        <v>37</v>
      </c>
      <c r="E191" s="335">
        <v>6034.48</v>
      </c>
      <c r="F191" s="335">
        <v>0</v>
      </c>
      <c r="G191" s="335">
        <v>25862.080000000002</v>
      </c>
      <c r="H191" s="330" t="s">
        <v>37</v>
      </c>
    </row>
    <row r="192" spans="1:8" ht="20.100000000000001" customHeight="1" x14ac:dyDescent="0.25">
      <c r="A192" s="334" t="s">
        <v>665</v>
      </c>
      <c r="B192" s="334" t="s">
        <v>666</v>
      </c>
      <c r="C192" s="335">
        <v>283149.5</v>
      </c>
      <c r="D192" s="330" t="s">
        <v>37</v>
      </c>
      <c r="E192" s="335">
        <v>10000</v>
      </c>
      <c r="F192" s="335">
        <v>0</v>
      </c>
      <c r="G192" s="335">
        <v>293149.5</v>
      </c>
      <c r="H192" s="330" t="s">
        <v>37</v>
      </c>
    </row>
    <row r="193" spans="1:8" ht="20.100000000000001" customHeight="1" x14ac:dyDescent="0.25">
      <c r="A193" s="334" t="s">
        <v>667</v>
      </c>
      <c r="B193" s="334" t="s">
        <v>668</v>
      </c>
      <c r="C193" s="335">
        <v>228149.5</v>
      </c>
      <c r="D193" s="330" t="s">
        <v>37</v>
      </c>
      <c r="E193" s="335">
        <v>0</v>
      </c>
      <c r="F193" s="335">
        <v>0</v>
      </c>
      <c r="G193" s="335">
        <v>228149.5</v>
      </c>
      <c r="H193" s="330" t="s">
        <v>37</v>
      </c>
    </row>
    <row r="194" spans="1:8" ht="20.100000000000001" customHeight="1" x14ac:dyDescent="0.25">
      <c r="A194" s="334" t="s">
        <v>669</v>
      </c>
      <c r="B194" s="334" t="s">
        <v>670</v>
      </c>
      <c r="C194" s="335">
        <v>55000</v>
      </c>
      <c r="D194" s="330" t="s">
        <v>37</v>
      </c>
      <c r="E194" s="335">
        <v>10000</v>
      </c>
      <c r="F194" s="335">
        <v>0</v>
      </c>
      <c r="G194" s="335">
        <v>65000</v>
      </c>
      <c r="H194" s="330" t="s">
        <v>37</v>
      </c>
    </row>
    <row r="195" spans="1:8" ht="20.100000000000001" customHeight="1" x14ac:dyDescent="0.25">
      <c r="A195" s="334" t="s">
        <v>671</v>
      </c>
      <c r="B195" s="334" t="s">
        <v>672</v>
      </c>
      <c r="C195" s="335">
        <v>19296.45</v>
      </c>
      <c r="D195" s="330" t="s">
        <v>37</v>
      </c>
      <c r="E195" s="335">
        <v>0</v>
      </c>
      <c r="F195" s="335">
        <v>0</v>
      </c>
      <c r="G195" s="335">
        <v>19296.45</v>
      </c>
      <c r="H195" s="330" t="s">
        <v>37</v>
      </c>
    </row>
    <row r="196" spans="1:8" ht="20.100000000000001" customHeight="1" x14ac:dyDescent="0.25">
      <c r="A196" s="334" t="s">
        <v>673</v>
      </c>
      <c r="B196" s="334" t="s">
        <v>674</v>
      </c>
      <c r="C196" s="335">
        <v>189815</v>
      </c>
      <c r="D196" s="330" t="s">
        <v>37</v>
      </c>
      <c r="E196" s="335">
        <v>18405.169999999998</v>
      </c>
      <c r="F196" s="335">
        <v>0</v>
      </c>
      <c r="G196" s="335">
        <v>208220.17</v>
      </c>
      <c r="H196" s="330" t="s">
        <v>37</v>
      </c>
    </row>
    <row r="197" spans="1:8" ht="20.100000000000001" customHeight="1" x14ac:dyDescent="0.25">
      <c r="A197" s="334" t="s">
        <v>675</v>
      </c>
      <c r="B197" s="334" t="s">
        <v>668</v>
      </c>
      <c r="C197" s="335">
        <v>189815</v>
      </c>
      <c r="D197" s="330" t="s">
        <v>37</v>
      </c>
      <c r="E197" s="335">
        <v>0</v>
      </c>
      <c r="F197" s="335">
        <v>0</v>
      </c>
      <c r="G197" s="335">
        <v>189815</v>
      </c>
      <c r="H197" s="330" t="s">
        <v>37</v>
      </c>
    </row>
    <row r="198" spans="1:8" ht="20.100000000000001" customHeight="1" x14ac:dyDescent="0.25">
      <c r="A198" s="334" t="s">
        <v>676</v>
      </c>
      <c r="B198" s="334" t="s">
        <v>670</v>
      </c>
      <c r="C198" s="335">
        <v>0</v>
      </c>
      <c r="D198" s="330" t="s">
        <v>37</v>
      </c>
      <c r="E198" s="335">
        <v>18405.169999999998</v>
      </c>
      <c r="F198" s="335">
        <v>0</v>
      </c>
      <c r="G198" s="335">
        <v>18405.169999999998</v>
      </c>
      <c r="H198" s="330" t="s">
        <v>37</v>
      </c>
    </row>
    <row r="199" spans="1:8" ht="20.100000000000001" customHeight="1" x14ac:dyDescent="0.25">
      <c r="A199" s="334" t="s">
        <v>683</v>
      </c>
      <c r="B199" s="334" t="s">
        <v>684</v>
      </c>
      <c r="C199" s="335">
        <v>424465.78</v>
      </c>
      <c r="D199" s="330" t="s">
        <v>37</v>
      </c>
      <c r="E199" s="335">
        <v>0</v>
      </c>
      <c r="F199" s="335">
        <v>0</v>
      </c>
      <c r="G199" s="335">
        <v>424465.78</v>
      </c>
      <c r="H199" s="330" t="s">
        <v>37</v>
      </c>
    </row>
    <row r="200" spans="1:8" ht="20.100000000000001" customHeight="1" x14ac:dyDescent="0.25">
      <c r="A200" s="334" t="s">
        <v>685</v>
      </c>
      <c r="B200" s="334" t="s">
        <v>686</v>
      </c>
      <c r="C200" s="335">
        <v>0</v>
      </c>
      <c r="D200" s="330" t="s">
        <v>37</v>
      </c>
      <c r="E200" s="335">
        <v>1062.46</v>
      </c>
      <c r="F200" s="335">
        <v>0</v>
      </c>
      <c r="G200" s="335">
        <v>1062.46</v>
      </c>
      <c r="H200" s="330" t="s">
        <v>37</v>
      </c>
    </row>
    <row r="201" spans="1:8" ht="20.100000000000001" customHeight="1" x14ac:dyDescent="0.25">
      <c r="A201" s="334" t="s">
        <v>687</v>
      </c>
      <c r="B201" s="334" t="s">
        <v>688</v>
      </c>
      <c r="C201" s="335">
        <v>27226.720000000001</v>
      </c>
      <c r="D201" s="330" t="s">
        <v>37</v>
      </c>
      <c r="E201" s="335">
        <v>0</v>
      </c>
      <c r="F201" s="335">
        <v>0</v>
      </c>
      <c r="G201" s="335">
        <v>27226.720000000001</v>
      </c>
      <c r="H201" s="330" t="s">
        <v>37</v>
      </c>
    </row>
    <row r="202" spans="1:8" ht="20.100000000000001" customHeight="1" x14ac:dyDescent="0.25">
      <c r="A202" s="334" t="s">
        <v>689</v>
      </c>
      <c r="B202" s="334" t="s">
        <v>690</v>
      </c>
      <c r="C202" s="335">
        <v>81948.28</v>
      </c>
      <c r="D202" s="330" t="s">
        <v>37</v>
      </c>
      <c r="E202" s="335">
        <v>1298.28</v>
      </c>
      <c r="F202" s="335">
        <v>0</v>
      </c>
      <c r="G202" s="335">
        <v>83246.559999999998</v>
      </c>
      <c r="H202" s="330" t="s">
        <v>37</v>
      </c>
    </row>
    <row r="203" spans="1:8" ht="20.100000000000001" customHeight="1" x14ac:dyDescent="0.25">
      <c r="A203" s="334" t="s">
        <v>693</v>
      </c>
      <c r="B203" s="334" t="s">
        <v>694</v>
      </c>
      <c r="C203" s="335">
        <v>43825</v>
      </c>
      <c r="D203" s="330" t="s">
        <v>37</v>
      </c>
      <c r="E203" s="335">
        <v>0</v>
      </c>
      <c r="F203" s="335">
        <v>0</v>
      </c>
      <c r="G203" s="335">
        <v>43825</v>
      </c>
      <c r="H203" s="330" t="s">
        <v>37</v>
      </c>
    </row>
    <row r="204" spans="1:8" ht="20.100000000000001" customHeight="1" x14ac:dyDescent="0.25">
      <c r="A204" s="334" t="s">
        <v>695</v>
      </c>
      <c r="B204" s="334" t="s">
        <v>696</v>
      </c>
      <c r="C204" s="335">
        <v>1043900.91</v>
      </c>
      <c r="D204" s="330" t="s">
        <v>37</v>
      </c>
      <c r="E204" s="335">
        <v>0</v>
      </c>
      <c r="F204" s="335">
        <v>0</v>
      </c>
      <c r="G204" s="335">
        <v>1043900.91</v>
      </c>
      <c r="H204" s="330" t="s">
        <v>37</v>
      </c>
    </row>
    <row r="205" spans="1:8" ht="20.100000000000001" customHeight="1" x14ac:dyDescent="0.25">
      <c r="A205" s="334" t="s">
        <v>697</v>
      </c>
      <c r="B205" s="334" t="s">
        <v>698</v>
      </c>
      <c r="C205" s="335">
        <v>5500</v>
      </c>
      <c r="D205" s="330" t="s">
        <v>37</v>
      </c>
      <c r="E205" s="335">
        <v>3726</v>
      </c>
      <c r="F205" s="335">
        <v>0</v>
      </c>
      <c r="G205" s="335">
        <v>9226</v>
      </c>
      <c r="H205" s="330" t="s">
        <v>37</v>
      </c>
    </row>
    <row r="206" spans="1:8" ht="20.100000000000001" customHeight="1" x14ac:dyDescent="0.25">
      <c r="A206" s="334" t="s">
        <v>699</v>
      </c>
      <c r="B206" s="334" t="s">
        <v>700</v>
      </c>
      <c r="C206" s="335">
        <v>998393.74</v>
      </c>
      <c r="D206" s="330" t="s">
        <v>37</v>
      </c>
      <c r="E206" s="335">
        <v>166020.12</v>
      </c>
      <c r="F206" s="335">
        <v>0</v>
      </c>
      <c r="G206" s="335">
        <v>1164413.8600000001</v>
      </c>
      <c r="H206" s="330" t="s">
        <v>37</v>
      </c>
    </row>
    <row r="207" spans="1:8" ht="20.100000000000001" customHeight="1" x14ac:dyDescent="0.25">
      <c r="A207" s="334" t="s">
        <v>701</v>
      </c>
      <c r="B207" s="334" t="s">
        <v>702</v>
      </c>
      <c r="C207" s="335">
        <v>95069.83</v>
      </c>
      <c r="D207" s="330" t="s">
        <v>37</v>
      </c>
      <c r="E207" s="335">
        <v>0</v>
      </c>
      <c r="F207" s="335">
        <v>0</v>
      </c>
      <c r="G207" s="335">
        <v>95069.83</v>
      </c>
      <c r="H207" s="330" t="s">
        <v>37</v>
      </c>
    </row>
    <row r="208" spans="1:8" ht="20.100000000000001" customHeight="1" x14ac:dyDescent="0.25">
      <c r="A208" s="334" t="s">
        <v>703</v>
      </c>
      <c r="B208" s="334" t="s">
        <v>704</v>
      </c>
      <c r="C208" s="335">
        <v>194118.73</v>
      </c>
      <c r="D208" s="330" t="s">
        <v>37</v>
      </c>
      <c r="E208" s="335">
        <v>64163</v>
      </c>
      <c r="F208" s="335">
        <v>0</v>
      </c>
      <c r="G208" s="335">
        <v>258281.73</v>
      </c>
      <c r="H208" s="330" t="s">
        <v>37</v>
      </c>
    </row>
    <row r="209" spans="1:8" ht="20.100000000000001" customHeight="1" x14ac:dyDescent="0.25">
      <c r="A209" s="334" t="s">
        <v>707</v>
      </c>
      <c r="B209" s="334" t="s">
        <v>708</v>
      </c>
      <c r="C209" s="335">
        <v>157427.07999999999</v>
      </c>
      <c r="D209" s="330" t="s">
        <v>37</v>
      </c>
      <c r="E209" s="335">
        <v>372620.79</v>
      </c>
      <c r="F209" s="335">
        <v>0</v>
      </c>
      <c r="G209" s="335">
        <v>530047.87</v>
      </c>
      <c r="H209" s="330" t="s">
        <v>37</v>
      </c>
    </row>
    <row r="210" spans="1:8" ht="20.100000000000001" customHeight="1" x14ac:dyDescent="0.25">
      <c r="A210" s="334" t="s">
        <v>709</v>
      </c>
      <c r="B210" s="334" t="s">
        <v>710</v>
      </c>
      <c r="C210" s="335">
        <v>19770</v>
      </c>
      <c r="D210" s="330" t="s">
        <v>37</v>
      </c>
      <c r="E210" s="335">
        <v>0</v>
      </c>
      <c r="F210" s="335">
        <v>0</v>
      </c>
      <c r="G210" s="335">
        <v>19770</v>
      </c>
      <c r="H210" s="330" t="s">
        <v>37</v>
      </c>
    </row>
    <row r="211" spans="1:8" ht="20.100000000000001" customHeight="1" x14ac:dyDescent="0.25">
      <c r="A211" s="330" t="s">
        <v>37</v>
      </c>
    </row>
    <row r="212" spans="1:8" ht="20.100000000000001" customHeight="1" x14ac:dyDescent="0.25">
      <c r="A212" s="328" t="s">
        <v>711</v>
      </c>
      <c r="B212" s="328" t="s">
        <v>712</v>
      </c>
      <c r="C212" s="332">
        <v>1665023.95</v>
      </c>
      <c r="D212" s="333" t="s">
        <v>37</v>
      </c>
      <c r="E212" s="332">
        <v>343946.32</v>
      </c>
      <c r="F212" s="332">
        <v>0</v>
      </c>
      <c r="G212" s="332">
        <v>2008970.27</v>
      </c>
      <c r="H212" s="333" t="s">
        <v>37</v>
      </c>
    </row>
    <row r="213" spans="1:8" ht="20.100000000000001" customHeight="1" x14ac:dyDescent="0.25">
      <c r="A213" s="334" t="s">
        <v>713</v>
      </c>
      <c r="B213" s="334" t="s">
        <v>714</v>
      </c>
      <c r="C213" s="335">
        <v>0</v>
      </c>
      <c r="D213" s="330" t="s">
        <v>37</v>
      </c>
      <c r="E213" s="335">
        <v>186310.66</v>
      </c>
      <c r="F213" s="335">
        <v>0</v>
      </c>
      <c r="G213" s="335">
        <v>186310.66</v>
      </c>
      <c r="H213" s="330" t="s">
        <v>37</v>
      </c>
    </row>
    <row r="214" spans="1:8" ht="20.100000000000001" customHeight="1" x14ac:dyDescent="0.25">
      <c r="A214" s="334" t="s">
        <v>717</v>
      </c>
      <c r="B214" s="334" t="s">
        <v>718</v>
      </c>
      <c r="C214" s="335">
        <v>22436.46</v>
      </c>
      <c r="D214" s="330" t="s">
        <v>37</v>
      </c>
      <c r="E214" s="335">
        <v>4621.7299999999996</v>
      </c>
      <c r="F214" s="335">
        <v>0</v>
      </c>
      <c r="G214" s="335">
        <v>27058.19</v>
      </c>
      <c r="H214" s="330" t="s">
        <v>37</v>
      </c>
    </row>
    <row r="215" spans="1:8" ht="20.100000000000001" customHeight="1" x14ac:dyDescent="0.25">
      <c r="A215" s="334" t="s">
        <v>719</v>
      </c>
      <c r="B215" s="334" t="s">
        <v>720</v>
      </c>
      <c r="C215" s="335">
        <v>5408.08</v>
      </c>
      <c r="D215" s="330" t="s">
        <v>37</v>
      </c>
      <c r="E215" s="335">
        <v>2704.01</v>
      </c>
      <c r="F215" s="335">
        <v>0</v>
      </c>
      <c r="G215" s="335">
        <v>8112.09</v>
      </c>
      <c r="H215" s="330" t="s">
        <v>37</v>
      </c>
    </row>
    <row r="216" spans="1:8" ht="20.100000000000001" customHeight="1" x14ac:dyDescent="0.25">
      <c r="A216" s="334" t="s">
        <v>721</v>
      </c>
      <c r="B216" s="334" t="s">
        <v>722</v>
      </c>
      <c r="C216" s="335">
        <v>5766.08</v>
      </c>
      <c r="D216" s="330" t="s">
        <v>37</v>
      </c>
      <c r="E216" s="335">
        <v>2883.01</v>
      </c>
      <c r="F216" s="335">
        <v>0</v>
      </c>
      <c r="G216" s="335">
        <v>8649.09</v>
      </c>
      <c r="H216" s="330" t="s">
        <v>37</v>
      </c>
    </row>
    <row r="217" spans="1:8" ht="20.100000000000001" customHeight="1" x14ac:dyDescent="0.25">
      <c r="A217" s="334" t="s">
        <v>723</v>
      </c>
      <c r="B217" s="334" t="s">
        <v>724</v>
      </c>
      <c r="C217" s="335">
        <v>2163.2199999999998</v>
      </c>
      <c r="D217" s="330" t="s">
        <v>37</v>
      </c>
      <c r="E217" s="335">
        <v>1081.5999999999999</v>
      </c>
      <c r="F217" s="335">
        <v>0</v>
      </c>
      <c r="G217" s="335">
        <v>3244.82</v>
      </c>
      <c r="H217" s="330" t="s">
        <v>37</v>
      </c>
    </row>
    <row r="218" spans="1:8" ht="20.100000000000001" customHeight="1" x14ac:dyDescent="0.25">
      <c r="A218" s="334" t="s">
        <v>725</v>
      </c>
      <c r="B218" s="334" t="s">
        <v>726</v>
      </c>
      <c r="C218" s="335">
        <v>4266</v>
      </c>
      <c r="D218" s="330" t="s">
        <v>37</v>
      </c>
      <c r="E218" s="335">
        <v>709</v>
      </c>
      <c r="F218" s="335">
        <v>0</v>
      </c>
      <c r="G218" s="335">
        <v>4975</v>
      </c>
      <c r="H218" s="330" t="s">
        <v>37</v>
      </c>
    </row>
    <row r="219" spans="1:8" ht="20.100000000000001" customHeight="1" x14ac:dyDescent="0.25">
      <c r="A219" s="334" t="s">
        <v>727</v>
      </c>
      <c r="B219" s="334" t="s">
        <v>728</v>
      </c>
      <c r="C219" s="335">
        <v>103360.35</v>
      </c>
      <c r="D219" s="330" t="s">
        <v>37</v>
      </c>
      <c r="E219" s="335">
        <v>20250.32</v>
      </c>
      <c r="F219" s="335">
        <v>0</v>
      </c>
      <c r="G219" s="335">
        <v>123610.67</v>
      </c>
      <c r="H219" s="330" t="s">
        <v>37</v>
      </c>
    </row>
    <row r="220" spans="1:8" ht="20.100000000000001" customHeight="1" x14ac:dyDescent="0.25">
      <c r="A220" s="334" t="s">
        <v>730</v>
      </c>
      <c r="B220" s="334" t="s">
        <v>731</v>
      </c>
      <c r="C220" s="335">
        <v>1380704.16</v>
      </c>
      <c r="D220" s="330" t="s">
        <v>37</v>
      </c>
      <c r="E220" s="335">
        <v>121780.95</v>
      </c>
      <c r="F220" s="335">
        <v>0</v>
      </c>
      <c r="G220" s="335">
        <v>1502485.11</v>
      </c>
      <c r="H220" s="330" t="s">
        <v>37</v>
      </c>
    </row>
    <row r="221" spans="1:8" ht="20.100000000000001" customHeight="1" x14ac:dyDescent="0.25">
      <c r="A221" s="334" t="s">
        <v>734</v>
      </c>
      <c r="B221" s="334" t="s">
        <v>735</v>
      </c>
      <c r="C221" s="335">
        <v>15188.88</v>
      </c>
      <c r="D221" s="330" t="s">
        <v>37</v>
      </c>
      <c r="E221" s="335">
        <v>0</v>
      </c>
      <c r="F221" s="335">
        <v>0</v>
      </c>
      <c r="G221" s="335">
        <v>15188.88</v>
      </c>
      <c r="H221" s="330" t="s">
        <v>37</v>
      </c>
    </row>
    <row r="222" spans="1:8" ht="20.100000000000001" customHeight="1" x14ac:dyDescent="0.25">
      <c r="A222" s="334" t="s">
        <v>736</v>
      </c>
      <c r="B222" s="334" t="s">
        <v>737</v>
      </c>
      <c r="C222" s="335">
        <v>3797.22</v>
      </c>
      <c r="D222" s="330" t="s">
        <v>37</v>
      </c>
      <c r="E222" s="335">
        <v>0</v>
      </c>
      <c r="F222" s="335">
        <v>0</v>
      </c>
      <c r="G222" s="335">
        <v>3797.22</v>
      </c>
      <c r="H222" s="330" t="s">
        <v>37</v>
      </c>
    </row>
    <row r="223" spans="1:8" ht="20.100000000000001" customHeight="1" x14ac:dyDescent="0.25">
      <c r="A223" s="334" t="s">
        <v>745</v>
      </c>
      <c r="B223" s="334" t="s">
        <v>746</v>
      </c>
      <c r="C223" s="335">
        <v>16453.169999999998</v>
      </c>
      <c r="D223" s="330" t="s">
        <v>37</v>
      </c>
      <c r="E223" s="335">
        <v>3375.04</v>
      </c>
      <c r="F223" s="335">
        <v>0</v>
      </c>
      <c r="G223" s="335">
        <v>19828.21</v>
      </c>
      <c r="H223" s="330" t="s">
        <v>37</v>
      </c>
    </row>
    <row r="224" spans="1:8" ht="20.100000000000001" customHeight="1" x14ac:dyDescent="0.25">
      <c r="A224" s="334" t="s">
        <v>747</v>
      </c>
      <c r="B224" s="334" t="s">
        <v>748</v>
      </c>
      <c r="C224" s="335">
        <v>563</v>
      </c>
      <c r="D224" s="330" t="s">
        <v>37</v>
      </c>
      <c r="E224" s="335">
        <v>230</v>
      </c>
      <c r="F224" s="335">
        <v>0</v>
      </c>
      <c r="G224" s="335">
        <v>793</v>
      </c>
      <c r="H224" s="330" t="s">
        <v>37</v>
      </c>
    </row>
    <row r="225" spans="1:8" ht="20.100000000000001" customHeight="1" x14ac:dyDescent="0.25">
      <c r="A225" s="334" t="s">
        <v>749</v>
      </c>
      <c r="B225" s="334" t="s">
        <v>750</v>
      </c>
      <c r="C225" s="335">
        <v>101542.14</v>
      </c>
      <c r="D225" s="330" t="s">
        <v>37</v>
      </c>
      <c r="E225" s="335">
        <v>0</v>
      </c>
      <c r="F225" s="335">
        <v>0</v>
      </c>
      <c r="G225" s="335">
        <v>101542.14</v>
      </c>
      <c r="H225" s="330" t="s">
        <v>37</v>
      </c>
    </row>
    <row r="226" spans="1:8" ht="20.100000000000001" customHeight="1" x14ac:dyDescent="0.25">
      <c r="A226" s="334" t="s">
        <v>751</v>
      </c>
      <c r="B226" s="334" t="s">
        <v>752</v>
      </c>
      <c r="C226" s="335">
        <v>843.83</v>
      </c>
      <c r="D226" s="330" t="s">
        <v>37</v>
      </c>
      <c r="E226" s="335">
        <v>0</v>
      </c>
      <c r="F226" s="335">
        <v>0</v>
      </c>
      <c r="G226" s="335">
        <v>843.83</v>
      </c>
      <c r="H226" s="330" t="s">
        <v>37</v>
      </c>
    </row>
    <row r="227" spans="1:8" ht="20.100000000000001" customHeight="1" x14ac:dyDescent="0.25">
      <c r="A227" s="334" t="s">
        <v>753</v>
      </c>
      <c r="B227" s="334" t="s">
        <v>754</v>
      </c>
      <c r="C227" s="335">
        <v>2531.36</v>
      </c>
      <c r="D227" s="330" t="s">
        <v>37</v>
      </c>
      <c r="E227" s="335">
        <v>0</v>
      </c>
      <c r="F227" s="335">
        <v>0</v>
      </c>
      <c r="G227" s="335">
        <v>2531.36</v>
      </c>
      <c r="H227" s="330" t="s">
        <v>37</v>
      </c>
    </row>
    <row r="228" spans="1:8" ht="20.100000000000001" customHeight="1" x14ac:dyDescent="0.25">
      <c r="A228" s="330" t="s">
        <v>37</v>
      </c>
    </row>
    <row r="229" spans="1:8" ht="20.100000000000001" customHeight="1" x14ac:dyDescent="0.25">
      <c r="A229" s="328" t="s">
        <v>755</v>
      </c>
      <c r="B229" s="328" t="s">
        <v>756</v>
      </c>
      <c r="C229" s="332">
        <v>145163.65</v>
      </c>
      <c r="D229" s="333" t="s">
        <v>37</v>
      </c>
      <c r="E229" s="332">
        <v>20598.060000000001</v>
      </c>
      <c r="F229" s="332">
        <v>0</v>
      </c>
      <c r="G229" s="332">
        <v>165761.71</v>
      </c>
      <c r="H229" s="333" t="s">
        <v>37</v>
      </c>
    </row>
    <row r="230" spans="1:8" ht="20.100000000000001" customHeight="1" x14ac:dyDescent="0.25">
      <c r="A230" s="334" t="s">
        <v>757</v>
      </c>
      <c r="B230" s="334" t="s">
        <v>758</v>
      </c>
      <c r="C230" s="335">
        <v>4787.33</v>
      </c>
      <c r="D230" s="330" t="s">
        <v>37</v>
      </c>
      <c r="E230" s="335">
        <v>378</v>
      </c>
      <c r="F230" s="335">
        <v>0</v>
      </c>
      <c r="G230" s="335">
        <v>5165.33</v>
      </c>
      <c r="H230" s="330" t="s">
        <v>37</v>
      </c>
    </row>
    <row r="231" spans="1:8" ht="20.100000000000001" customHeight="1" x14ac:dyDescent="0.25">
      <c r="A231" s="334" t="s">
        <v>759</v>
      </c>
      <c r="B231" s="334" t="s">
        <v>760</v>
      </c>
      <c r="C231" s="335">
        <v>509.74</v>
      </c>
      <c r="D231" s="330" t="s">
        <v>37</v>
      </c>
      <c r="E231" s="335">
        <v>0</v>
      </c>
      <c r="F231" s="335">
        <v>0</v>
      </c>
      <c r="G231" s="335">
        <v>509.74</v>
      </c>
      <c r="H231" s="330" t="s">
        <v>37</v>
      </c>
    </row>
    <row r="232" spans="1:8" ht="20.100000000000001" customHeight="1" x14ac:dyDescent="0.25">
      <c r="A232" s="334" t="s">
        <v>761</v>
      </c>
      <c r="B232" s="334" t="s">
        <v>762</v>
      </c>
      <c r="C232" s="335">
        <v>139866.57999999999</v>
      </c>
      <c r="D232" s="330" t="s">
        <v>37</v>
      </c>
      <c r="E232" s="335">
        <v>20220.060000000001</v>
      </c>
      <c r="F232" s="335">
        <v>0</v>
      </c>
      <c r="G232" s="335">
        <v>160086.64000000001</v>
      </c>
      <c r="H232" s="330" t="s">
        <v>37</v>
      </c>
    </row>
    <row r="233" spans="1:8" ht="20.100000000000001" customHeight="1" x14ac:dyDescent="0.25">
      <c r="A233" s="330" t="s">
        <v>37</v>
      </c>
    </row>
    <row r="234" spans="1:8" ht="20.100000000000001" customHeight="1" x14ac:dyDescent="0.25">
      <c r="A234" s="330"/>
      <c r="B234" s="334" t="s">
        <v>81</v>
      </c>
      <c r="C234" s="335">
        <v>0</v>
      </c>
      <c r="D234" s="330"/>
      <c r="E234" s="335">
        <v>0</v>
      </c>
      <c r="F234" s="335">
        <v>0</v>
      </c>
      <c r="G234" s="335">
        <v>0</v>
      </c>
      <c r="H234" s="330"/>
    </row>
    <row r="235" spans="1:8" ht="20.100000000000001" customHeight="1" x14ac:dyDescent="0.25">
      <c r="A235" s="330"/>
      <c r="B235" s="330" t="s">
        <v>37</v>
      </c>
      <c r="C235" s="330"/>
      <c r="D235" s="335">
        <v>0</v>
      </c>
      <c r="E235" s="330"/>
      <c r="F235" s="330"/>
      <c r="G235" s="330"/>
      <c r="H235" s="335">
        <v>0</v>
      </c>
    </row>
    <row r="236" spans="1:8" ht="20.100000000000001" customHeight="1" x14ac:dyDescent="0.25">
      <c r="A236" s="330" t="s">
        <v>37</v>
      </c>
    </row>
    <row r="237" spans="1:8" ht="12" customHeight="1" x14ac:dyDescent="0.25"/>
    <row r="238" spans="1:8" ht="20.100000000000001" customHeight="1" x14ac:dyDescent="0.25">
      <c r="A238" s="330"/>
      <c r="B238" s="334" t="s">
        <v>82</v>
      </c>
      <c r="C238" s="335">
        <v>12445385.4</v>
      </c>
      <c r="D238" s="330"/>
      <c r="E238" s="335">
        <v>8550152.0700000003</v>
      </c>
      <c r="F238" s="335">
        <v>8550152.0700000003</v>
      </c>
      <c r="G238" s="335">
        <v>14042875.99</v>
      </c>
      <c r="H238" s="330"/>
    </row>
    <row r="239" spans="1:8" ht="20.100000000000001" customHeight="1" x14ac:dyDescent="0.25">
      <c r="A239" s="330"/>
      <c r="B239" s="330"/>
      <c r="C239" s="330"/>
      <c r="D239" s="335">
        <v>12445385.4</v>
      </c>
      <c r="E239" s="330"/>
      <c r="F239" s="330"/>
      <c r="G239" s="330"/>
      <c r="H239" s="335">
        <v>14042875.99</v>
      </c>
    </row>
    <row r="240" spans="1:8" ht="12" customHeigh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H228"/>
  <sheetViews>
    <sheetView topLeftCell="A154" workbookViewId="0"/>
  </sheetViews>
  <sheetFormatPr baseColWidth="10" defaultColWidth="9.140625" defaultRowHeight="15" x14ac:dyDescent="0.25"/>
  <cols>
    <col min="1" max="1" width="13.7109375" style="325" customWidth="1"/>
    <col min="2" max="2" width="33.14062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962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1111943.21</v>
      </c>
      <c r="D9" s="333" t="s">
        <v>37</v>
      </c>
      <c r="E9" s="332">
        <v>2170566.96</v>
      </c>
      <c r="F9" s="332">
        <v>2236512.04</v>
      </c>
      <c r="G9" s="332">
        <v>1045998.13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20626.560000000001</v>
      </c>
      <c r="D10" s="330" t="s">
        <v>37</v>
      </c>
      <c r="E10" s="335">
        <v>399200</v>
      </c>
      <c r="F10" s="335">
        <v>373465.03</v>
      </c>
      <c r="G10" s="335">
        <v>46361.53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1091316.6499999999</v>
      </c>
      <c r="D11" s="330" t="s">
        <v>37</v>
      </c>
      <c r="E11" s="335">
        <v>1771366.96</v>
      </c>
      <c r="F11" s="335">
        <v>1863047.01</v>
      </c>
      <c r="G11" s="335">
        <v>999636.6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1400885.59</v>
      </c>
      <c r="D13" s="333" t="s">
        <v>37</v>
      </c>
      <c r="E13" s="332">
        <v>572611.76</v>
      </c>
      <c r="F13" s="332">
        <v>0</v>
      </c>
      <c r="G13" s="332">
        <v>1973497.35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40469.279999999999</v>
      </c>
      <c r="D14" s="330" t="s">
        <v>37</v>
      </c>
      <c r="E14" s="335">
        <v>28800</v>
      </c>
      <c r="F14" s="335">
        <v>0</v>
      </c>
      <c r="G14" s="335">
        <v>69269.279999999999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703246.82</v>
      </c>
      <c r="D15" s="330" t="s">
        <v>37</v>
      </c>
      <c r="E15" s="335">
        <v>529053.67000000004</v>
      </c>
      <c r="F15" s="335">
        <v>0</v>
      </c>
      <c r="G15" s="335">
        <v>1232300.49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35759.85</v>
      </c>
      <c r="D16" s="330" t="s">
        <v>37</v>
      </c>
      <c r="E16" s="335">
        <v>0</v>
      </c>
      <c r="F16" s="335">
        <v>0</v>
      </c>
      <c r="G16" s="335">
        <v>35759.85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621409.64</v>
      </c>
      <c r="D17" s="330" t="s">
        <v>37</v>
      </c>
      <c r="E17" s="335">
        <v>14758.09</v>
      </c>
      <c r="F17" s="335">
        <v>0</v>
      </c>
      <c r="G17" s="335">
        <v>636167.73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1186359.8400000001</v>
      </c>
      <c r="D23" s="333" t="s">
        <v>37</v>
      </c>
      <c r="E23" s="332">
        <v>1175771.08</v>
      </c>
      <c r="F23" s="332">
        <v>1822605.64</v>
      </c>
      <c r="G23" s="332">
        <v>539525.28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1134159.8400000001</v>
      </c>
      <c r="D24" s="330" t="s">
        <v>37</v>
      </c>
      <c r="E24" s="335">
        <v>469925.28</v>
      </c>
      <c r="F24" s="335">
        <v>1134159.8400000001</v>
      </c>
      <c r="G24" s="335">
        <v>469925.28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1134159.8400000001</v>
      </c>
      <c r="D25" s="330" t="s">
        <v>37</v>
      </c>
      <c r="E25" s="335">
        <v>469925.28</v>
      </c>
      <c r="F25" s="335">
        <v>1134159.8400000001</v>
      </c>
      <c r="G25" s="335">
        <v>469925.28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52200</v>
      </c>
      <c r="D26" s="330" t="s">
        <v>37</v>
      </c>
      <c r="E26" s="335">
        <v>0</v>
      </c>
      <c r="F26" s="335">
        <v>52200</v>
      </c>
      <c r="G26" s="335">
        <v>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52200</v>
      </c>
      <c r="D27" s="330" t="s">
        <v>37</v>
      </c>
      <c r="E27" s="335">
        <v>0</v>
      </c>
      <c r="F27" s="335">
        <v>52200</v>
      </c>
      <c r="G27" s="335">
        <v>0</v>
      </c>
      <c r="H27" s="330" t="s">
        <v>37</v>
      </c>
    </row>
    <row r="28" spans="1:8" ht="20.100000000000001" customHeight="1" x14ac:dyDescent="0.25">
      <c r="A28" s="334" t="s">
        <v>381</v>
      </c>
      <c r="B28" s="334" t="s">
        <v>382</v>
      </c>
      <c r="C28" s="335">
        <v>0</v>
      </c>
      <c r="D28" s="330" t="s">
        <v>37</v>
      </c>
      <c r="E28" s="335">
        <v>705845.8</v>
      </c>
      <c r="F28" s="335">
        <v>636245.80000000005</v>
      </c>
      <c r="G28" s="335">
        <v>69600</v>
      </c>
      <c r="H28" s="330" t="s">
        <v>37</v>
      </c>
    </row>
    <row r="29" spans="1:8" ht="20.100000000000001" customHeight="1" x14ac:dyDescent="0.25">
      <c r="A29" s="334" t="s">
        <v>904</v>
      </c>
      <c r="B29" s="334" t="s">
        <v>905</v>
      </c>
      <c r="C29" s="335">
        <v>0</v>
      </c>
      <c r="D29" s="330" t="s">
        <v>37</v>
      </c>
      <c r="E29" s="335">
        <v>69600</v>
      </c>
      <c r="F29" s="335">
        <v>0</v>
      </c>
      <c r="G29" s="335">
        <v>69600</v>
      </c>
      <c r="H29" s="330" t="s">
        <v>37</v>
      </c>
    </row>
    <row r="30" spans="1:8" ht="20.100000000000001" customHeight="1" x14ac:dyDescent="0.25">
      <c r="A30" s="334" t="s">
        <v>383</v>
      </c>
      <c r="B30" s="334" t="s">
        <v>384</v>
      </c>
      <c r="C30" s="335">
        <v>0</v>
      </c>
      <c r="D30" s="330" t="s">
        <v>37</v>
      </c>
      <c r="E30" s="335">
        <v>636245.80000000005</v>
      </c>
      <c r="F30" s="335">
        <v>636245.80000000005</v>
      </c>
      <c r="G30" s="335">
        <v>0</v>
      </c>
      <c r="H30" s="330" t="s">
        <v>37</v>
      </c>
    </row>
    <row r="31" spans="1:8" ht="20.100000000000001" customHeight="1" x14ac:dyDescent="0.25">
      <c r="A31" s="330" t="s">
        <v>37</v>
      </c>
    </row>
    <row r="32" spans="1:8" ht="20.100000000000001" customHeight="1" x14ac:dyDescent="0.25">
      <c r="A32" s="328" t="s">
        <v>385</v>
      </c>
      <c r="B32" s="328" t="s">
        <v>386</v>
      </c>
      <c r="C32" s="332">
        <v>40117.54</v>
      </c>
      <c r="D32" s="333" t="s">
        <v>37</v>
      </c>
      <c r="E32" s="332">
        <v>0</v>
      </c>
      <c r="F32" s="332">
        <v>28800</v>
      </c>
      <c r="G32" s="332">
        <v>11317.54</v>
      </c>
      <c r="H32" s="333" t="s">
        <v>37</v>
      </c>
    </row>
    <row r="33" spans="1:8" ht="20.100000000000001" customHeight="1" x14ac:dyDescent="0.25">
      <c r="A33" s="334" t="s">
        <v>387</v>
      </c>
      <c r="B33" s="334" t="s">
        <v>378</v>
      </c>
      <c r="C33" s="335">
        <v>40117.54</v>
      </c>
      <c r="D33" s="330" t="s">
        <v>37</v>
      </c>
      <c r="E33" s="335">
        <v>0</v>
      </c>
      <c r="F33" s="335">
        <v>28800</v>
      </c>
      <c r="G33" s="335">
        <v>11317.54</v>
      </c>
      <c r="H33" s="330" t="s">
        <v>37</v>
      </c>
    </row>
    <row r="34" spans="1:8" ht="20.100000000000001" customHeight="1" x14ac:dyDescent="0.25">
      <c r="A34" s="334" t="s">
        <v>388</v>
      </c>
      <c r="B34" s="334" t="s">
        <v>389</v>
      </c>
      <c r="C34" s="335">
        <v>40117.54</v>
      </c>
      <c r="D34" s="330" t="s">
        <v>37</v>
      </c>
      <c r="E34" s="335">
        <v>0</v>
      </c>
      <c r="F34" s="335">
        <v>28800</v>
      </c>
      <c r="G34" s="335">
        <v>11317.54</v>
      </c>
      <c r="H34" s="330" t="s">
        <v>37</v>
      </c>
    </row>
    <row r="35" spans="1:8" ht="20.100000000000001" customHeight="1" x14ac:dyDescent="0.25">
      <c r="A35" s="330" t="s">
        <v>37</v>
      </c>
    </row>
    <row r="36" spans="1:8" ht="20.100000000000001" customHeight="1" x14ac:dyDescent="0.25">
      <c r="A36" s="328" t="s">
        <v>390</v>
      </c>
      <c r="B36" s="328" t="s">
        <v>391</v>
      </c>
      <c r="C36" s="332">
        <v>697134.53</v>
      </c>
      <c r="D36" s="333" t="s">
        <v>37</v>
      </c>
      <c r="E36" s="336">
        <v>-6953.39</v>
      </c>
      <c r="F36" s="332">
        <v>488842.1</v>
      </c>
      <c r="G36" s="332">
        <v>201339.04</v>
      </c>
      <c r="H36" s="333" t="s">
        <v>37</v>
      </c>
    </row>
    <row r="37" spans="1:8" ht="20.100000000000001" customHeight="1" x14ac:dyDescent="0.25">
      <c r="A37" s="334" t="s">
        <v>392</v>
      </c>
      <c r="B37" s="334" t="s">
        <v>378</v>
      </c>
      <c r="C37" s="335">
        <v>697134.53</v>
      </c>
      <c r="D37" s="330" t="s">
        <v>37</v>
      </c>
      <c r="E37" s="337">
        <v>-6953.39</v>
      </c>
      <c r="F37" s="335">
        <v>488842.1</v>
      </c>
      <c r="G37" s="335">
        <v>201339.04</v>
      </c>
      <c r="H37" s="330" t="s">
        <v>37</v>
      </c>
    </row>
    <row r="38" spans="1:8" ht="20.100000000000001" customHeight="1" x14ac:dyDescent="0.25">
      <c r="A38" s="334" t="s">
        <v>393</v>
      </c>
      <c r="B38" s="334" t="s">
        <v>389</v>
      </c>
      <c r="C38" s="335">
        <v>697134.53</v>
      </c>
      <c r="D38" s="330" t="s">
        <v>37</v>
      </c>
      <c r="E38" s="337">
        <v>-6953.39</v>
      </c>
      <c r="F38" s="335">
        <v>488842.1</v>
      </c>
      <c r="G38" s="335">
        <v>201339.04</v>
      </c>
      <c r="H38" s="330" t="s">
        <v>37</v>
      </c>
    </row>
    <row r="39" spans="1:8" ht="20.100000000000001" customHeight="1" x14ac:dyDescent="0.25">
      <c r="A39" s="330" t="s">
        <v>37</v>
      </c>
    </row>
    <row r="40" spans="1:8" ht="20.100000000000001" customHeight="1" x14ac:dyDescent="0.25">
      <c r="A40" s="328" t="s">
        <v>394</v>
      </c>
      <c r="B40" s="328" t="s">
        <v>395</v>
      </c>
      <c r="C40" s="332">
        <v>330796</v>
      </c>
      <c r="D40" s="333" t="s">
        <v>37</v>
      </c>
      <c r="E40" s="332">
        <v>224750.31</v>
      </c>
      <c r="F40" s="332">
        <v>322792.31</v>
      </c>
      <c r="G40" s="332">
        <v>232754</v>
      </c>
      <c r="H40" s="333" t="s">
        <v>37</v>
      </c>
    </row>
    <row r="41" spans="1:8" ht="20.100000000000001" customHeight="1" x14ac:dyDescent="0.25">
      <c r="A41" s="334" t="s">
        <v>396</v>
      </c>
      <c r="B41" s="334" t="s">
        <v>397</v>
      </c>
      <c r="C41" s="335">
        <v>0</v>
      </c>
      <c r="D41" s="330" t="s">
        <v>37</v>
      </c>
      <c r="E41" s="335">
        <v>224750.31</v>
      </c>
      <c r="F41" s="335">
        <v>224750.31</v>
      </c>
      <c r="G41" s="335">
        <v>0</v>
      </c>
      <c r="H41" s="330" t="s">
        <v>37</v>
      </c>
    </row>
    <row r="42" spans="1:8" ht="20.100000000000001" customHeight="1" x14ac:dyDescent="0.25">
      <c r="A42" s="334" t="s">
        <v>398</v>
      </c>
      <c r="B42" s="334" t="s">
        <v>399</v>
      </c>
      <c r="C42" s="335">
        <v>330796</v>
      </c>
      <c r="D42" s="330" t="s">
        <v>37</v>
      </c>
      <c r="E42" s="335">
        <v>0</v>
      </c>
      <c r="F42" s="335">
        <v>98042</v>
      </c>
      <c r="G42" s="335">
        <v>232754</v>
      </c>
      <c r="H42" s="330" t="s">
        <v>37</v>
      </c>
    </row>
    <row r="43" spans="1:8" ht="20.100000000000001" customHeight="1" x14ac:dyDescent="0.25">
      <c r="A43" s="330" t="s">
        <v>37</v>
      </c>
    </row>
    <row r="44" spans="1:8" ht="20.100000000000001" customHeight="1" x14ac:dyDescent="0.25">
      <c r="A44" s="328" t="s">
        <v>400</v>
      </c>
      <c r="B44" s="328" t="s">
        <v>401</v>
      </c>
      <c r="C44" s="332">
        <v>0</v>
      </c>
      <c r="D44" s="333" t="s">
        <v>37</v>
      </c>
      <c r="E44" s="332">
        <v>5909.35</v>
      </c>
      <c r="F44" s="332">
        <v>0</v>
      </c>
      <c r="G44" s="332">
        <v>5909.35</v>
      </c>
      <c r="H44" s="333" t="s">
        <v>37</v>
      </c>
    </row>
    <row r="45" spans="1:8" ht="20.100000000000001" customHeight="1" x14ac:dyDescent="0.25">
      <c r="A45" s="334" t="s">
        <v>404</v>
      </c>
      <c r="B45" s="334" t="s">
        <v>405</v>
      </c>
      <c r="C45" s="335">
        <v>0</v>
      </c>
      <c r="D45" s="330" t="s">
        <v>37</v>
      </c>
      <c r="E45" s="335">
        <v>5909.35</v>
      </c>
      <c r="F45" s="335">
        <v>0</v>
      </c>
      <c r="G45" s="335">
        <v>5909.35</v>
      </c>
      <c r="H45" s="330" t="s">
        <v>37</v>
      </c>
    </row>
    <row r="46" spans="1:8" ht="20.100000000000001" customHeight="1" x14ac:dyDescent="0.25">
      <c r="A46" s="330" t="s">
        <v>37</v>
      </c>
    </row>
    <row r="47" spans="1:8" ht="20.100000000000001" customHeight="1" x14ac:dyDescent="0.25">
      <c r="A47" s="328" t="s">
        <v>406</v>
      </c>
      <c r="B47" s="328" t="s">
        <v>288</v>
      </c>
      <c r="C47" s="332">
        <v>20277.59</v>
      </c>
      <c r="D47" s="333" t="s">
        <v>37</v>
      </c>
      <c r="E47" s="332">
        <v>0</v>
      </c>
      <c r="F47" s="332">
        <v>0</v>
      </c>
      <c r="G47" s="332">
        <v>20277.59</v>
      </c>
      <c r="H47" s="333" t="s">
        <v>37</v>
      </c>
    </row>
    <row r="48" spans="1:8" ht="20.100000000000001" customHeight="1" x14ac:dyDescent="0.25">
      <c r="A48" s="334" t="s">
        <v>407</v>
      </c>
      <c r="B48" s="334" t="s">
        <v>408</v>
      </c>
      <c r="C48" s="335">
        <v>11600</v>
      </c>
      <c r="D48" s="330" t="s">
        <v>37</v>
      </c>
      <c r="E48" s="335">
        <v>0</v>
      </c>
      <c r="F48" s="335">
        <v>0</v>
      </c>
      <c r="G48" s="335">
        <v>11600</v>
      </c>
      <c r="H48" s="330" t="s">
        <v>37</v>
      </c>
    </row>
    <row r="49" spans="1:8" ht="20.100000000000001" customHeight="1" x14ac:dyDescent="0.25">
      <c r="A49" s="334" t="s">
        <v>409</v>
      </c>
      <c r="B49" s="334" t="s">
        <v>410</v>
      </c>
      <c r="C49" s="335">
        <v>2300</v>
      </c>
      <c r="D49" s="330" t="s">
        <v>37</v>
      </c>
      <c r="E49" s="335">
        <v>0</v>
      </c>
      <c r="F49" s="335">
        <v>0</v>
      </c>
      <c r="G49" s="335">
        <v>2300</v>
      </c>
      <c r="H49" s="330" t="s">
        <v>37</v>
      </c>
    </row>
    <row r="50" spans="1:8" ht="20.100000000000001" customHeight="1" x14ac:dyDescent="0.25">
      <c r="A50" s="334" t="s">
        <v>411</v>
      </c>
      <c r="B50" s="334" t="s">
        <v>412</v>
      </c>
      <c r="C50" s="335">
        <v>6377.59</v>
      </c>
      <c r="D50" s="330" t="s">
        <v>37</v>
      </c>
      <c r="E50" s="335">
        <v>0</v>
      </c>
      <c r="F50" s="335">
        <v>0</v>
      </c>
      <c r="G50" s="335">
        <v>6377.59</v>
      </c>
      <c r="H50" s="330" t="s">
        <v>37</v>
      </c>
    </row>
    <row r="51" spans="1:8" ht="20.100000000000001" customHeight="1" x14ac:dyDescent="0.25">
      <c r="A51" s="330" t="s">
        <v>37</v>
      </c>
    </row>
    <row r="52" spans="1:8" ht="20.100000000000001" customHeight="1" x14ac:dyDescent="0.25">
      <c r="A52" s="328" t="s">
        <v>413</v>
      </c>
      <c r="B52" s="328" t="s">
        <v>414</v>
      </c>
      <c r="C52" s="333" t="s">
        <v>37</v>
      </c>
      <c r="D52" s="332">
        <v>6314.94</v>
      </c>
      <c r="E52" s="332">
        <v>0</v>
      </c>
      <c r="F52" s="332">
        <v>0</v>
      </c>
      <c r="G52" s="333" t="s">
        <v>37</v>
      </c>
      <c r="H52" s="332">
        <v>6314.94</v>
      </c>
    </row>
    <row r="53" spans="1:8" ht="20.100000000000001" customHeight="1" x14ac:dyDescent="0.25">
      <c r="A53" s="330" t="s">
        <v>37</v>
      </c>
    </row>
    <row r="54" spans="1:8" ht="20.100000000000001" customHeight="1" x14ac:dyDescent="0.25">
      <c r="A54" s="328" t="s">
        <v>415</v>
      </c>
      <c r="B54" s="328" t="s">
        <v>416</v>
      </c>
      <c r="C54" s="332">
        <v>203497.85</v>
      </c>
      <c r="D54" s="333" t="s">
        <v>37</v>
      </c>
      <c r="E54" s="332">
        <v>0</v>
      </c>
      <c r="F54" s="332">
        <v>0</v>
      </c>
      <c r="G54" s="332">
        <v>203497.85</v>
      </c>
      <c r="H54" s="333" t="s">
        <v>37</v>
      </c>
    </row>
    <row r="55" spans="1:8" ht="20.100000000000001" customHeight="1" x14ac:dyDescent="0.25">
      <c r="A55" s="334" t="s">
        <v>417</v>
      </c>
      <c r="B55" s="334" t="s">
        <v>418</v>
      </c>
      <c r="C55" s="335">
        <v>27154.400000000001</v>
      </c>
      <c r="D55" s="330" t="s">
        <v>37</v>
      </c>
      <c r="E55" s="335">
        <v>0</v>
      </c>
      <c r="F55" s="335">
        <v>0</v>
      </c>
      <c r="G55" s="335">
        <v>27154.400000000001</v>
      </c>
      <c r="H55" s="330" t="s">
        <v>37</v>
      </c>
    </row>
    <row r="56" spans="1:8" ht="20.100000000000001" customHeight="1" x14ac:dyDescent="0.25">
      <c r="A56" s="334" t="s">
        <v>419</v>
      </c>
      <c r="B56" s="334" t="s">
        <v>420</v>
      </c>
      <c r="C56" s="335">
        <v>32666.69</v>
      </c>
      <c r="D56" s="330" t="s">
        <v>37</v>
      </c>
      <c r="E56" s="335">
        <v>0</v>
      </c>
      <c r="F56" s="335">
        <v>0</v>
      </c>
      <c r="G56" s="335">
        <v>32666.69</v>
      </c>
      <c r="H56" s="330" t="s">
        <v>37</v>
      </c>
    </row>
    <row r="57" spans="1:8" ht="20.100000000000001" customHeight="1" x14ac:dyDescent="0.25">
      <c r="A57" s="334" t="s">
        <v>421</v>
      </c>
      <c r="B57" s="334" t="s">
        <v>422</v>
      </c>
      <c r="C57" s="335">
        <v>30465.52</v>
      </c>
      <c r="D57" s="330" t="s">
        <v>37</v>
      </c>
      <c r="E57" s="335">
        <v>0</v>
      </c>
      <c r="F57" s="335">
        <v>0</v>
      </c>
      <c r="G57" s="335">
        <v>30465.52</v>
      </c>
      <c r="H57" s="330" t="s">
        <v>37</v>
      </c>
    </row>
    <row r="58" spans="1:8" ht="20.100000000000001" customHeight="1" x14ac:dyDescent="0.25">
      <c r="A58" s="334" t="s">
        <v>423</v>
      </c>
      <c r="B58" s="334" t="s">
        <v>424</v>
      </c>
      <c r="C58" s="335">
        <v>48217.7</v>
      </c>
      <c r="D58" s="330" t="s">
        <v>37</v>
      </c>
      <c r="E58" s="335">
        <v>0</v>
      </c>
      <c r="F58" s="335">
        <v>0</v>
      </c>
      <c r="G58" s="335">
        <v>48217.7</v>
      </c>
      <c r="H58" s="330" t="s">
        <v>37</v>
      </c>
    </row>
    <row r="59" spans="1:8" ht="20.100000000000001" customHeight="1" x14ac:dyDescent="0.25">
      <c r="A59" s="334" t="s">
        <v>425</v>
      </c>
      <c r="B59" s="334" t="s">
        <v>426</v>
      </c>
      <c r="C59" s="335">
        <v>48217.68</v>
      </c>
      <c r="D59" s="330" t="s">
        <v>37</v>
      </c>
      <c r="E59" s="335">
        <v>0</v>
      </c>
      <c r="F59" s="335">
        <v>0</v>
      </c>
      <c r="G59" s="335">
        <v>48217.68</v>
      </c>
      <c r="H59" s="330" t="s">
        <v>37</v>
      </c>
    </row>
    <row r="60" spans="1:8" ht="20.100000000000001" customHeight="1" x14ac:dyDescent="0.25">
      <c r="A60" s="334" t="s">
        <v>427</v>
      </c>
      <c r="B60" s="334" t="s">
        <v>428</v>
      </c>
      <c r="C60" s="335">
        <v>16775.86</v>
      </c>
      <c r="D60" s="330" t="s">
        <v>37</v>
      </c>
      <c r="E60" s="335">
        <v>0</v>
      </c>
      <c r="F60" s="335">
        <v>0</v>
      </c>
      <c r="G60" s="335">
        <v>16775.86</v>
      </c>
      <c r="H60" s="330" t="s">
        <v>37</v>
      </c>
    </row>
    <row r="61" spans="1:8" ht="20.100000000000001" customHeight="1" x14ac:dyDescent="0.25">
      <c r="A61" s="330" t="s">
        <v>37</v>
      </c>
    </row>
    <row r="62" spans="1:8" ht="20.100000000000001" customHeight="1" x14ac:dyDescent="0.25">
      <c r="A62" s="328" t="s">
        <v>429</v>
      </c>
      <c r="B62" s="328" t="s">
        <v>430</v>
      </c>
      <c r="C62" s="333" t="s">
        <v>37</v>
      </c>
      <c r="D62" s="332">
        <v>143114.67000000001</v>
      </c>
      <c r="E62" s="332">
        <v>0</v>
      </c>
      <c r="F62" s="332">
        <v>0</v>
      </c>
      <c r="G62" s="333" t="s">
        <v>37</v>
      </c>
      <c r="H62" s="332">
        <v>143114.67000000001</v>
      </c>
    </row>
    <row r="63" spans="1:8" ht="20.100000000000001" customHeight="1" x14ac:dyDescent="0.25">
      <c r="A63" s="330" t="s">
        <v>37</v>
      </c>
    </row>
    <row r="64" spans="1:8" ht="20.100000000000001" customHeight="1" x14ac:dyDescent="0.25">
      <c r="A64" s="328" t="s">
        <v>431</v>
      </c>
      <c r="B64" s="328" t="s">
        <v>287</v>
      </c>
      <c r="C64" s="332">
        <v>629296.46</v>
      </c>
      <c r="D64" s="333" t="s">
        <v>37</v>
      </c>
      <c r="E64" s="332">
        <v>0</v>
      </c>
      <c r="F64" s="332">
        <v>0</v>
      </c>
      <c r="G64" s="332">
        <v>629296.46</v>
      </c>
      <c r="H64" s="333" t="s">
        <v>37</v>
      </c>
    </row>
    <row r="65" spans="1:8" ht="20.100000000000001" customHeight="1" x14ac:dyDescent="0.25">
      <c r="A65" s="334" t="s">
        <v>432</v>
      </c>
      <c r="B65" s="334" t="s">
        <v>433</v>
      </c>
      <c r="C65" s="335">
        <v>241365.42</v>
      </c>
      <c r="D65" s="330" t="s">
        <v>37</v>
      </c>
      <c r="E65" s="335">
        <v>0</v>
      </c>
      <c r="F65" s="335">
        <v>0</v>
      </c>
      <c r="G65" s="335">
        <v>241365.42</v>
      </c>
      <c r="H65" s="330" t="s">
        <v>37</v>
      </c>
    </row>
    <row r="66" spans="1:8" ht="20.100000000000001" customHeight="1" x14ac:dyDescent="0.25">
      <c r="A66" s="334" t="s">
        <v>434</v>
      </c>
      <c r="B66" s="334" t="s">
        <v>435</v>
      </c>
      <c r="C66" s="335">
        <v>193965.52</v>
      </c>
      <c r="D66" s="330" t="s">
        <v>37</v>
      </c>
      <c r="E66" s="335">
        <v>0</v>
      </c>
      <c r="F66" s="335">
        <v>0</v>
      </c>
      <c r="G66" s="335">
        <v>193965.52</v>
      </c>
      <c r="H66" s="330" t="s">
        <v>37</v>
      </c>
    </row>
    <row r="67" spans="1:8" ht="20.100000000000001" customHeight="1" x14ac:dyDescent="0.25">
      <c r="A67" s="334" t="s">
        <v>436</v>
      </c>
      <c r="B67" s="334" t="s">
        <v>435</v>
      </c>
      <c r="C67" s="335">
        <v>193965.52</v>
      </c>
      <c r="D67" s="330" t="s">
        <v>37</v>
      </c>
      <c r="E67" s="335">
        <v>0</v>
      </c>
      <c r="F67" s="335">
        <v>0</v>
      </c>
      <c r="G67" s="335">
        <v>193965.52</v>
      </c>
      <c r="H67" s="330" t="s">
        <v>37</v>
      </c>
    </row>
    <row r="68" spans="1:8" ht="20.100000000000001" customHeight="1" x14ac:dyDescent="0.25">
      <c r="A68" s="330" t="s">
        <v>37</v>
      </c>
    </row>
    <row r="69" spans="1:8" ht="20.100000000000001" customHeight="1" x14ac:dyDescent="0.25">
      <c r="A69" s="328" t="s">
        <v>437</v>
      </c>
      <c r="B69" s="328" t="s">
        <v>438</v>
      </c>
      <c r="C69" s="333" t="s">
        <v>37</v>
      </c>
      <c r="D69" s="332">
        <v>277110.28000000003</v>
      </c>
      <c r="E69" s="332">
        <v>0</v>
      </c>
      <c r="F69" s="332">
        <v>0</v>
      </c>
      <c r="G69" s="333" t="s">
        <v>37</v>
      </c>
      <c r="H69" s="332">
        <v>277110.28000000003</v>
      </c>
    </row>
    <row r="70" spans="1:8" ht="20.100000000000001" customHeight="1" x14ac:dyDescent="0.25">
      <c r="A70" s="330" t="s">
        <v>37</v>
      </c>
    </row>
    <row r="71" spans="1:8" ht="20.100000000000001" customHeight="1" x14ac:dyDescent="0.25">
      <c r="A71" s="328" t="s">
        <v>439</v>
      </c>
      <c r="B71" s="328" t="s">
        <v>440</v>
      </c>
      <c r="C71" s="332">
        <v>346017.2</v>
      </c>
      <c r="D71" s="333" t="s">
        <v>37</v>
      </c>
      <c r="E71" s="332">
        <v>0</v>
      </c>
      <c r="F71" s="332">
        <v>0</v>
      </c>
      <c r="G71" s="332">
        <v>346017.2</v>
      </c>
      <c r="H71" s="333" t="s">
        <v>37</v>
      </c>
    </row>
    <row r="72" spans="1:8" ht="20.100000000000001" customHeight="1" x14ac:dyDescent="0.25">
      <c r="A72" s="334" t="s">
        <v>441</v>
      </c>
      <c r="B72" s="334" t="s">
        <v>442</v>
      </c>
      <c r="C72" s="335">
        <v>9900</v>
      </c>
      <c r="D72" s="330" t="s">
        <v>37</v>
      </c>
      <c r="E72" s="335">
        <v>0</v>
      </c>
      <c r="F72" s="335">
        <v>0</v>
      </c>
      <c r="G72" s="335">
        <v>9900</v>
      </c>
      <c r="H72" s="330" t="s">
        <v>37</v>
      </c>
    </row>
    <row r="73" spans="1:8" ht="20.100000000000001" customHeight="1" x14ac:dyDescent="0.25">
      <c r="A73" s="334" t="s">
        <v>443</v>
      </c>
      <c r="B73" s="334" t="s">
        <v>444</v>
      </c>
      <c r="C73" s="335">
        <v>14915</v>
      </c>
      <c r="D73" s="330" t="s">
        <v>37</v>
      </c>
      <c r="E73" s="335">
        <v>0</v>
      </c>
      <c r="F73" s="335">
        <v>0</v>
      </c>
      <c r="G73" s="335">
        <v>14915</v>
      </c>
      <c r="H73" s="330" t="s">
        <v>37</v>
      </c>
    </row>
    <row r="74" spans="1:8" ht="20.100000000000001" customHeight="1" x14ac:dyDescent="0.25">
      <c r="A74" s="334" t="s">
        <v>445</v>
      </c>
      <c r="B74" s="334" t="s">
        <v>446</v>
      </c>
      <c r="C74" s="335">
        <v>144725.19</v>
      </c>
      <c r="D74" s="330" t="s">
        <v>37</v>
      </c>
      <c r="E74" s="335">
        <v>0</v>
      </c>
      <c r="F74" s="335">
        <v>0</v>
      </c>
      <c r="G74" s="335">
        <v>144725.19</v>
      </c>
      <c r="H74" s="330" t="s">
        <v>37</v>
      </c>
    </row>
    <row r="75" spans="1:8" ht="20.100000000000001" customHeight="1" x14ac:dyDescent="0.25">
      <c r="A75" s="334" t="s">
        <v>447</v>
      </c>
      <c r="B75" s="334" t="s">
        <v>448</v>
      </c>
      <c r="C75" s="335">
        <v>93440.02</v>
      </c>
      <c r="D75" s="330" t="s">
        <v>37</v>
      </c>
      <c r="E75" s="335">
        <v>0</v>
      </c>
      <c r="F75" s="335">
        <v>0</v>
      </c>
      <c r="G75" s="335">
        <v>93440.02</v>
      </c>
      <c r="H75" s="330" t="s">
        <v>37</v>
      </c>
    </row>
    <row r="76" spans="1:8" ht="20.100000000000001" customHeight="1" x14ac:dyDescent="0.25">
      <c r="A76" s="334" t="s">
        <v>449</v>
      </c>
      <c r="B76" s="334" t="s">
        <v>450</v>
      </c>
      <c r="C76" s="335">
        <v>16512.27</v>
      </c>
      <c r="D76" s="330" t="s">
        <v>37</v>
      </c>
      <c r="E76" s="335">
        <v>0</v>
      </c>
      <c r="F76" s="335">
        <v>0</v>
      </c>
      <c r="G76" s="335">
        <v>16512.27</v>
      </c>
      <c r="H76" s="330" t="s">
        <v>37</v>
      </c>
    </row>
    <row r="77" spans="1:8" ht="20.100000000000001" customHeight="1" x14ac:dyDescent="0.25">
      <c r="A77" s="334" t="s">
        <v>451</v>
      </c>
      <c r="B77" s="334" t="s">
        <v>452</v>
      </c>
      <c r="C77" s="335">
        <v>22340.13</v>
      </c>
      <c r="D77" s="330" t="s">
        <v>37</v>
      </c>
      <c r="E77" s="335">
        <v>0</v>
      </c>
      <c r="F77" s="335">
        <v>0</v>
      </c>
      <c r="G77" s="335">
        <v>22340.13</v>
      </c>
      <c r="H77" s="330" t="s">
        <v>37</v>
      </c>
    </row>
    <row r="78" spans="1:8" ht="20.100000000000001" customHeight="1" x14ac:dyDescent="0.25">
      <c r="A78" s="334" t="s">
        <v>453</v>
      </c>
      <c r="B78" s="334" t="s">
        <v>454</v>
      </c>
      <c r="C78" s="335">
        <v>21987.18</v>
      </c>
      <c r="D78" s="330" t="s">
        <v>37</v>
      </c>
      <c r="E78" s="335">
        <v>0</v>
      </c>
      <c r="F78" s="335">
        <v>0</v>
      </c>
      <c r="G78" s="335">
        <v>21987.18</v>
      </c>
      <c r="H78" s="330" t="s">
        <v>37</v>
      </c>
    </row>
    <row r="79" spans="1:8" ht="20.100000000000001" customHeight="1" x14ac:dyDescent="0.25">
      <c r="A79" s="334" t="s">
        <v>455</v>
      </c>
      <c r="B79" s="334" t="s">
        <v>456</v>
      </c>
      <c r="C79" s="335">
        <v>22197.41</v>
      </c>
      <c r="D79" s="330" t="s">
        <v>37</v>
      </c>
      <c r="E79" s="335">
        <v>0</v>
      </c>
      <c r="F79" s="335">
        <v>0</v>
      </c>
      <c r="G79" s="335">
        <v>22197.41</v>
      </c>
      <c r="H79" s="330" t="s">
        <v>37</v>
      </c>
    </row>
    <row r="80" spans="1:8" ht="20.100000000000001" customHeight="1" x14ac:dyDescent="0.25">
      <c r="A80" s="330" t="s">
        <v>37</v>
      </c>
    </row>
    <row r="81" spans="1:8" ht="20.100000000000001" customHeight="1" x14ac:dyDescent="0.25">
      <c r="A81" s="328" t="s">
        <v>457</v>
      </c>
      <c r="B81" s="328" t="s">
        <v>458</v>
      </c>
      <c r="C81" s="333" t="s">
        <v>37</v>
      </c>
      <c r="D81" s="332">
        <v>172461.45</v>
      </c>
      <c r="E81" s="332">
        <v>0</v>
      </c>
      <c r="F81" s="332">
        <v>0</v>
      </c>
      <c r="G81" s="333" t="s">
        <v>37</v>
      </c>
      <c r="H81" s="332">
        <v>172461.45</v>
      </c>
    </row>
    <row r="82" spans="1:8" ht="20.100000000000001" customHeight="1" x14ac:dyDescent="0.25">
      <c r="A82" s="330" t="s">
        <v>37</v>
      </c>
    </row>
    <row r="83" spans="1:8" ht="20.100000000000001" customHeight="1" x14ac:dyDescent="0.25">
      <c r="A83" s="328" t="s">
        <v>459</v>
      </c>
      <c r="B83" s="328" t="s">
        <v>460</v>
      </c>
      <c r="C83" s="332">
        <v>88888.71</v>
      </c>
      <c r="D83" s="333" t="s">
        <v>37</v>
      </c>
      <c r="E83" s="332">
        <v>433.1</v>
      </c>
      <c r="F83" s="332">
        <v>0</v>
      </c>
      <c r="G83" s="332">
        <v>89321.81</v>
      </c>
      <c r="H83" s="333" t="s">
        <v>37</v>
      </c>
    </row>
    <row r="84" spans="1:8" ht="20.100000000000001" customHeight="1" x14ac:dyDescent="0.25">
      <c r="A84" s="334" t="s">
        <v>461</v>
      </c>
      <c r="B84" s="334" t="s">
        <v>462</v>
      </c>
      <c r="C84" s="335">
        <v>16906.71</v>
      </c>
      <c r="D84" s="330" t="s">
        <v>37</v>
      </c>
      <c r="E84" s="335">
        <v>433.1</v>
      </c>
      <c r="F84" s="335">
        <v>0</v>
      </c>
      <c r="G84" s="335">
        <v>17339.810000000001</v>
      </c>
      <c r="H84" s="330" t="s">
        <v>37</v>
      </c>
    </row>
    <row r="85" spans="1:8" ht="20.100000000000001" customHeight="1" x14ac:dyDescent="0.25">
      <c r="A85" s="334" t="s">
        <v>463</v>
      </c>
      <c r="B85" s="334" t="s">
        <v>464</v>
      </c>
      <c r="C85" s="335">
        <v>71982</v>
      </c>
      <c r="D85" s="330" t="s">
        <v>37</v>
      </c>
      <c r="E85" s="335">
        <v>0</v>
      </c>
      <c r="F85" s="335">
        <v>0</v>
      </c>
      <c r="G85" s="335">
        <v>71982</v>
      </c>
      <c r="H85" s="330" t="s">
        <v>37</v>
      </c>
    </row>
    <row r="86" spans="1:8" ht="20.100000000000001" customHeight="1" x14ac:dyDescent="0.25">
      <c r="A86" s="330" t="s">
        <v>37</v>
      </c>
    </row>
    <row r="87" spans="1:8" ht="20.100000000000001" customHeight="1" x14ac:dyDescent="0.25">
      <c r="A87" s="328" t="s">
        <v>465</v>
      </c>
      <c r="B87" s="328" t="s">
        <v>466</v>
      </c>
      <c r="C87" s="332">
        <v>4524</v>
      </c>
      <c r="D87" s="333" t="s">
        <v>37</v>
      </c>
      <c r="E87" s="332">
        <v>1090.1199999999999</v>
      </c>
      <c r="F87" s="332">
        <v>0</v>
      </c>
      <c r="G87" s="332">
        <v>5614.12</v>
      </c>
      <c r="H87" s="333" t="s">
        <v>37</v>
      </c>
    </row>
    <row r="88" spans="1:8" ht="20.100000000000001" customHeight="1" x14ac:dyDescent="0.25">
      <c r="A88" s="334" t="s">
        <v>467</v>
      </c>
      <c r="B88" s="334" t="s">
        <v>468</v>
      </c>
      <c r="C88" s="335">
        <v>4524</v>
      </c>
      <c r="D88" s="330" t="s">
        <v>37</v>
      </c>
      <c r="E88" s="335">
        <v>1090.1199999999999</v>
      </c>
      <c r="F88" s="335">
        <v>0</v>
      </c>
      <c r="G88" s="335">
        <v>5614.12</v>
      </c>
      <c r="H88" s="330" t="s">
        <v>37</v>
      </c>
    </row>
    <row r="89" spans="1:8" ht="20.100000000000001" customHeight="1" x14ac:dyDescent="0.25">
      <c r="A89" s="330" t="s">
        <v>37</v>
      </c>
    </row>
    <row r="90" spans="1:8" ht="20.100000000000001" customHeight="1" x14ac:dyDescent="0.25">
      <c r="A90" s="328" t="s">
        <v>469</v>
      </c>
      <c r="B90" s="328" t="s">
        <v>470</v>
      </c>
      <c r="C90" s="332">
        <v>2000</v>
      </c>
      <c r="D90" s="333" t="s">
        <v>37</v>
      </c>
      <c r="E90" s="332">
        <v>0</v>
      </c>
      <c r="F90" s="332">
        <v>0</v>
      </c>
      <c r="G90" s="332">
        <v>2000</v>
      </c>
      <c r="H90" s="333" t="s">
        <v>37</v>
      </c>
    </row>
    <row r="91" spans="1:8" ht="20.100000000000001" customHeight="1" x14ac:dyDescent="0.25">
      <c r="A91" s="334" t="s">
        <v>471</v>
      </c>
      <c r="B91" s="334" t="s">
        <v>472</v>
      </c>
      <c r="C91" s="335">
        <v>2000</v>
      </c>
      <c r="D91" s="330" t="s">
        <v>37</v>
      </c>
      <c r="E91" s="335">
        <v>0</v>
      </c>
      <c r="F91" s="335">
        <v>0</v>
      </c>
      <c r="G91" s="335">
        <v>2000</v>
      </c>
      <c r="H91" s="330" t="s">
        <v>37</v>
      </c>
    </row>
    <row r="92" spans="1:8" ht="20.100000000000001" customHeight="1" x14ac:dyDescent="0.25">
      <c r="A92" s="330" t="s">
        <v>37</v>
      </c>
    </row>
    <row r="93" spans="1:8" ht="20.100000000000001" customHeight="1" x14ac:dyDescent="0.25">
      <c r="A93" s="328" t="s">
        <v>473</v>
      </c>
      <c r="B93" s="328" t="s">
        <v>474</v>
      </c>
      <c r="C93" s="333" t="s">
        <v>37</v>
      </c>
      <c r="D93" s="332">
        <v>0</v>
      </c>
      <c r="E93" s="332">
        <v>1664152.45</v>
      </c>
      <c r="F93" s="332">
        <v>1664152.45</v>
      </c>
      <c r="G93" s="333" t="s">
        <v>37</v>
      </c>
      <c r="H93" s="332">
        <v>0</v>
      </c>
    </row>
    <row r="94" spans="1:8" ht="20.100000000000001" customHeight="1" x14ac:dyDescent="0.25">
      <c r="A94" s="334" t="s">
        <v>475</v>
      </c>
      <c r="B94" s="334" t="s">
        <v>374</v>
      </c>
      <c r="C94" s="330" t="s">
        <v>37</v>
      </c>
      <c r="D94" s="335">
        <v>0</v>
      </c>
      <c r="E94" s="335">
        <v>5800</v>
      </c>
      <c r="F94" s="335">
        <v>5800</v>
      </c>
      <c r="G94" s="330" t="s">
        <v>37</v>
      </c>
      <c r="H94" s="335">
        <v>0</v>
      </c>
    </row>
    <row r="95" spans="1:8" ht="20.100000000000001" customHeight="1" x14ac:dyDescent="0.25">
      <c r="A95" s="334" t="s">
        <v>478</v>
      </c>
      <c r="B95" s="334" t="s">
        <v>479</v>
      </c>
      <c r="C95" s="330" t="s">
        <v>37</v>
      </c>
      <c r="D95" s="335">
        <v>0</v>
      </c>
      <c r="E95" s="335">
        <v>5800</v>
      </c>
      <c r="F95" s="335">
        <v>5800</v>
      </c>
      <c r="G95" s="330" t="s">
        <v>37</v>
      </c>
      <c r="H95" s="335">
        <v>0</v>
      </c>
    </row>
    <row r="96" spans="1:8" ht="20.100000000000001" customHeight="1" x14ac:dyDescent="0.25">
      <c r="A96" s="334" t="s">
        <v>841</v>
      </c>
      <c r="B96" s="334" t="s">
        <v>842</v>
      </c>
      <c r="C96" s="330" t="s">
        <v>37</v>
      </c>
      <c r="D96" s="335">
        <v>0</v>
      </c>
      <c r="E96" s="335">
        <v>3004.65</v>
      </c>
      <c r="F96" s="335">
        <v>3004.65</v>
      </c>
      <c r="G96" s="330" t="s">
        <v>37</v>
      </c>
      <c r="H96" s="335">
        <v>0</v>
      </c>
    </row>
    <row r="97" spans="1:8" ht="20.100000000000001" customHeight="1" x14ac:dyDescent="0.25">
      <c r="A97" s="334" t="s">
        <v>963</v>
      </c>
      <c r="B97" s="334" t="s">
        <v>964</v>
      </c>
      <c r="C97" s="330" t="s">
        <v>37</v>
      </c>
      <c r="D97" s="335">
        <v>0</v>
      </c>
      <c r="E97" s="335">
        <v>2639.25</v>
      </c>
      <c r="F97" s="335">
        <v>2639.25</v>
      </c>
      <c r="G97" s="330" t="s">
        <v>37</v>
      </c>
      <c r="H97" s="335">
        <v>0</v>
      </c>
    </row>
    <row r="98" spans="1:8" ht="20.100000000000001" customHeight="1" x14ac:dyDescent="0.25">
      <c r="A98" s="334" t="s">
        <v>843</v>
      </c>
      <c r="B98" s="334" t="s">
        <v>844</v>
      </c>
      <c r="C98" s="330" t="s">
        <v>37</v>
      </c>
      <c r="D98" s="335">
        <v>0</v>
      </c>
      <c r="E98" s="335">
        <v>365.4</v>
      </c>
      <c r="F98" s="335">
        <v>365.4</v>
      </c>
      <c r="G98" s="330" t="s">
        <v>37</v>
      </c>
      <c r="H98" s="335">
        <v>0</v>
      </c>
    </row>
    <row r="99" spans="1:8" ht="20.100000000000001" customHeight="1" x14ac:dyDescent="0.25">
      <c r="A99" s="334" t="s">
        <v>490</v>
      </c>
      <c r="B99" s="334" t="s">
        <v>491</v>
      </c>
      <c r="C99" s="330" t="s">
        <v>37</v>
      </c>
      <c r="D99" s="335">
        <v>0</v>
      </c>
      <c r="E99" s="335">
        <v>4000</v>
      </c>
      <c r="F99" s="335">
        <v>4000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492</v>
      </c>
      <c r="B100" s="334" t="s">
        <v>493</v>
      </c>
      <c r="C100" s="330" t="s">
        <v>37</v>
      </c>
      <c r="D100" s="335">
        <v>0</v>
      </c>
      <c r="E100" s="335">
        <v>4000</v>
      </c>
      <c r="F100" s="335">
        <v>4000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502</v>
      </c>
      <c r="B101" s="334" t="s">
        <v>503</v>
      </c>
      <c r="C101" s="330" t="s">
        <v>37</v>
      </c>
      <c r="D101" s="335">
        <v>0</v>
      </c>
      <c r="E101" s="335">
        <v>1094158.3999999999</v>
      </c>
      <c r="F101" s="335">
        <v>1094158.3999999999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504</v>
      </c>
      <c r="B102" s="334" t="s">
        <v>505</v>
      </c>
      <c r="C102" s="330" t="s">
        <v>37</v>
      </c>
      <c r="D102" s="335">
        <v>0</v>
      </c>
      <c r="E102" s="335">
        <v>1031054.4</v>
      </c>
      <c r="F102" s="335">
        <v>1031054.4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928</v>
      </c>
      <c r="B103" s="334" t="s">
        <v>929</v>
      </c>
      <c r="C103" s="330" t="s">
        <v>37</v>
      </c>
      <c r="D103" s="335">
        <v>0</v>
      </c>
      <c r="E103" s="335">
        <v>63104</v>
      </c>
      <c r="F103" s="335">
        <v>63104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506</v>
      </c>
      <c r="B104" s="334" t="s">
        <v>507</v>
      </c>
      <c r="C104" s="330" t="s">
        <v>37</v>
      </c>
      <c r="D104" s="335">
        <v>0</v>
      </c>
      <c r="E104" s="335">
        <v>97.44</v>
      </c>
      <c r="F104" s="335">
        <v>97.44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508</v>
      </c>
      <c r="B105" s="334" t="s">
        <v>509</v>
      </c>
      <c r="C105" s="330" t="s">
        <v>37</v>
      </c>
      <c r="D105" s="335">
        <v>0</v>
      </c>
      <c r="E105" s="335">
        <v>97.44</v>
      </c>
      <c r="F105" s="335">
        <v>97.44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512</v>
      </c>
      <c r="B106" s="334" t="s">
        <v>513</v>
      </c>
      <c r="C106" s="330" t="s">
        <v>37</v>
      </c>
      <c r="D106" s="335">
        <v>0</v>
      </c>
      <c r="E106" s="335">
        <v>188377.04</v>
      </c>
      <c r="F106" s="335">
        <v>188377.04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847</v>
      </c>
      <c r="B107" s="334" t="s">
        <v>848</v>
      </c>
      <c r="C107" s="330" t="s">
        <v>37</v>
      </c>
      <c r="D107" s="335">
        <v>0</v>
      </c>
      <c r="E107" s="335">
        <v>114750</v>
      </c>
      <c r="F107" s="335">
        <v>114750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516</v>
      </c>
      <c r="B108" s="334" t="s">
        <v>517</v>
      </c>
      <c r="C108" s="330" t="s">
        <v>37</v>
      </c>
      <c r="D108" s="335">
        <v>0</v>
      </c>
      <c r="E108" s="335">
        <v>73627.039999999994</v>
      </c>
      <c r="F108" s="335">
        <v>73627.039999999994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518</v>
      </c>
      <c r="B109" s="334" t="s">
        <v>519</v>
      </c>
      <c r="C109" s="330" t="s">
        <v>37</v>
      </c>
      <c r="D109" s="335">
        <v>0</v>
      </c>
      <c r="E109" s="335">
        <v>52814.65</v>
      </c>
      <c r="F109" s="335">
        <v>52814.65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520</v>
      </c>
      <c r="B110" s="334" t="s">
        <v>521</v>
      </c>
      <c r="C110" s="330" t="s">
        <v>37</v>
      </c>
      <c r="D110" s="335">
        <v>0</v>
      </c>
      <c r="E110" s="335">
        <v>52814.65</v>
      </c>
      <c r="F110" s="335">
        <v>52814.65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532</v>
      </c>
      <c r="B111" s="334" t="s">
        <v>533</v>
      </c>
      <c r="C111" s="330" t="s">
        <v>37</v>
      </c>
      <c r="D111" s="335">
        <v>0</v>
      </c>
      <c r="E111" s="335">
        <v>69600</v>
      </c>
      <c r="F111" s="335">
        <v>69600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536</v>
      </c>
      <c r="B112" s="334" t="s">
        <v>537</v>
      </c>
      <c r="C112" s="330" t="s">
        <v>37</v>
      </c>
      <c r="D112" s="335">
        <v>0</v>
      </c>
      <c r="E112" s="335">
        <v>69600</v>
      </c>
      <c r="F112" s="335">
        <v>69600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538</v>
      </c>
      <c r="B113" s="334" t="s">
        <v>539</v>
      </c>
      <c r="C113" s="330" t="s">
        <v>37</v>
      </c>
      <c r="D113" s="335">
        <v>0</v>
      </c>
      <c r="E113" s="335">
        <v>34400</v>
      </c>
      <c r="F113" s="335">
        <v>34400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540</v>
      </c>
      <c r="B114" s="334" t="s">
        <v>166</v>
      </c>
      <c r="C114" s="330" t="s">
        <v>37</v>
      </c>
      <c r="D114" s="335">
        <v>0</v>
      </c>
      <c r="E114" s="335">
        <v>29000</v>
      </c>
      <c r="F114" s="335">
        <v>29000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965</v>
      </c>
      <c r="B115" s="334" t="s">
        <v>966</v>
      </c>
      <c r="C115" s="330" t="s">
        <v>37</v>
      </c>
      <c r="D115" s="335">
        <v>0</v>
      </c>
      <c r="E115" s="335">
        <v>5400</v>
      </c>
      <c r="F115" s="335">
        <v>5400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544</v>
      </c>
      <c r="B116" s="334" t="s">
        <v>364</v>
      </c>
      <c r="C116" s="330" t="s">
        <v>37</v>
      </c>
      <c r="D116" s="335">
        <v>0</v>
      </c>
      <c r="E116" s="335">
        <v>211900.27</v>
      </c>
      <c r="F116" s="335">
        <v>211900.27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545</v>
      </c>
      <c r="B117" s="334" t="s">
        <v>546</v>
      </c>
      <c r="C117" s="330" t="s">
        <v>37</v>
      </c>
      <c r="D117" s="335">
        <v>0</v>
      </c>
      <c r="E117" s="335">
        <v>211900.27</v>
      </c>
      <c r="F117" s="335">
        <v>211900.27</v>
      </c>
      <c r="G117" s="330" t="s">
        <v>37</v>
      </c>
      <c r="H117" s="335">
        <v>0</v>
      </c>
    </row>
    <row r="118" spans="1:8" ht="20.100000000000001" customHeight="1" x14ac:dyDescent="0.25">
      <c r="A118" s="330" t="s">
        <v>37</v>
      </c>
    </row>
    <row r="119" spans="1:8" ht="20.100000000000001" customHeight="1" x14ac:dyDescent="0.25">
      <c r="A119" s="328" t="s">
        <v>565</v>
      </c>
      <c r="B119" s="328" t="s">
        <v>566</v>
      </c>
      <c r="C119" s="333" t="s">
        <v>37</v>
      </c>
      <c r="D119" s="332">
        <v>0</v>
      </c>
      <c r="E119" s="332">
        <v>20515</v>
      </c>
      <c r="F119" s="332">
        <v>20515</v>
      </c>
      <c r="G119" s="333" t="s">
        <v>37</v>
      </c>
      <c r="H119" s="332">
        <v>0</v>
      </c>
    </row>
    <row r="120" spans="1:8" ht="20.100000000000001" customHeight="1" x14ac:dyDescent="0.25">
      <c r="A120" s="334" t="s">
        <v>567</v>
      </c>
      <c r="B120" s="334" t="s">
        <v>568</v>
      </c>
      <c r="C120" s="330" t="s">
        <v>37</v>
      </c>
      <c r="D120" s="335">
        <v>0</v>
      </c>
      <c r="E120" s="335">
        <v>20515</v>
      </c>
      <c r="F120" s="335">
        <v>20515</v>
      </c>
      <c r="G120" s="330" t="s">
        <v>37</v>
      </c>
      <c r="H120" s="335">
        <v>0</v>
      </c>
    </row>
    <row r="121" spans="1:8" ht="20.100000000000001" customHeight="1" x14ac:dyDescent="0.25">
      <c r="A121" s="330" t="s">
        <v>37</v>
      </c>
    </row>
    <row r="122" spans="1:8" ht="20.100000000000001" customHeight="1" x14ac:dyDescent="0.25">
      <c r="A122" s="328" t="s">
        <v>569</v>
      </c>
      <c r="B122" s="328" t="s">
        <v>570</v>
      </c>
      <c r="C122" s="333" t="s">
        <v>37</v>
      </c>
      <c r="D122" s="332">
        <v>0</v>
      </c>
      <c r="E122" s="332">
        <v>322792.78999999998</v>
      </c>
      <c r="F122" s="332">
        <v>322792.78999999998</v>
      </c>
      <c r="G122" s="333" t="s">
        <v>37</v>
      </c>
      <c r="H122" s="332">
        <v>0</v>
      </c>
    </row>
    <row r="123" spans="1:8" ht="20.100000000000001" customHeight="1" x14ac:dyDescent="0.25">
      <c r="A123" s="334" t="s">
        <v>571</v>
      </c>
      <c r="B123" s="334" t="s">
        <v>572</v>
      </c>
      <c r="C123" s="330" t="s">
        <v>37</v>
      </c>
      <c r="D123" s="335">
        <v>0</v>
      </c>
      <c r="E123" s="335">
        <v>322792.78999999998</v>
      </c>
      <c r="F123" s="335">
        <v>322792.78999999998</v>
      </c>
      <c r="G123" s="330" t="s">
        <v>37</v>
      </c>
      <c r="H123" s="335">
        <v>0</v>
      </c>
    </row>
    <row r="124" spans="1:8" ht="20.100000000000001" customHeight="1" x14ac:dyDescent="0.25">
      <c r="A124" s="330" t="s">
        <v>37</v>
      </c>
    </row>
    <row r="125" spans="1:8" ht="20.100000000000001" customHeight="1" x14ac:dyDescent="0.25">
      <c r="A125" s="328" t="s">
        <v>573</v>
      </c>
      <c r="B125" s="328" t="s">
        <v>574</v>
      </c>
      <c r="C125" s="333" t="s">
        <v>37</v>
      </c>
      <c r="D125" s="332">
        <v>257146.04</v>
      </c>
      <c r="E125" s="332">
        <v>319368.89</v>
      </c>
      <c r="F125" s="332">
        <v>162175.32</v>
      </c>
      <c r="G125" s="333" t="s">
        <v>37</v>
      </c>
      <c r="H125" s="332">
        <v>99952.47</v>
      </c>
    </row>
    <row r="126" spans="1:8" ht="20.100000000000001" customHeight="1" x14ac:dyDescent="0.25">
      <c r="A126" s="334" t="s">
        <v>575</v>
      </c>
      <c r="B126" s="334" t="s">
        <v>576</v>
      </c>
      <c r="C126" s="330" t="s">
        <v>37</v>
      </c>
      <c r="D126" s="335">
        <v>257146.04</v>
      </c>
      <c r="E126" s="335">
        <v>319368.89</v>
      </c>
      <c r="F126" s="335">
        <v>162175.32</v>
      </c>
      <c r="G126" s="330" t="s">
        <v>37</v>
      </c>
      <c r="H126" s="335">
        <v>99952.47</v>
      </c>
    </row>
    <row r="127" spans="1:8" ht="20.100000000000001" customHeight="1" x14ac:dyDescent="0.25">
      <c r="A127" s="330" t="s">
        <v>37</v>
      </c>
    </row>
    <row r="128" spans="1:8" ht="20.100000000000001" customHeight="1" x14ac:dyDescent="0.25">
      <c r="A128" s="328" t="s">
        <v>577</v>
      </c>
      <c r="B128" s="328" t="s">
        <v>578</v>
      </c>
      <c r="C128" s="333" t="s">
        <v>37</v>
      </c>
      <c r="D128" s="332">
        <v>15963.42</v>
      </c>
      <c r="E128" s="332">
        <v>114005.42</v>
      </c>
      <c r="F128" s="332">
        <v>119731.96</v>
      </c>
      <c r="G128" s="333" t="s">
        <v>37</v>
      </c>
      <c r="H128" s="332">
        <v>21689.96</v>
      </c>
    </row>
    <row r="129" spans="1:8" ht="20.100000000000001" customHeight="1" x14ac:dyDescent="0.25">
      <c r="A129" s="334" t="s">
        <v>579</v>
      </c>
      <c r="B129" s="334" t="s">
        <v>580</v>
      </c>
      <c r="C129" s="330" t="s">
        <v>37</v>
      </c>
      <c r="D129" s="335">
        <v>2146</v>
      </c>
      <c r="E129" s="335">
        <v>2146</v>
      </c>
      <c r="F129" s="335">
        <v>2080</v>
      </c>
      <c r="G129" s="330" t="s">
        <v>37</v>
      </c>
      <c r="H129" s="335">
        <v>2080</v>
      </c>
    </row>
    <row r="130" spans="1:8" ht="20.100000000000001" customHeight="1" x14ac:dyDescent="0.25">
      <c r="A130" s="334" t="s">
        <v>581</v>
      </c>
      <c r="B130" s="334" t="s">
        <v>582</v>
      </c>
      <c r="C130" s="330" t="s">
        <v>37</v>
      </c>
      <c r="D130" s="335">
        <v>0</v>
      </c>
      <c r="E130" s="335">
        <v>0</v>
      </c>
      <c r="F130" s="335">
        <v>5540</v>
      </c>
      <c r="G130" s="330" t="s">
        <v>37</v>
      </c>
      <c r="H130" s="335">
        <v>5540</v>
      </c>
    </row>
    <row r="131" spans="1:8" ht="20.100000000000001" customHeight="1" x14ac:dyDescent="0.25">
      <c r="A131" s="334" t="s">
        <v>583</v>
      </c>
      <c r="B131" s="334" t="s">
        <v>584</v>
      </c>
      <c r="C131" s="330" t="s">
        <v>37</v>
      </c>
      <c r="D131" s="335">
        <v>0</v>
      </c>
      <c r="E131" s="335">
        <v>98042</v>
      </c>
      <c r="F131" s="335">
        <v>98042</v>
      </c>
      <c r="G131" s="330" t="s">
        <v>37</v>
      </c>
      <c r="H131" s="335">
        <v>0</v>
      </c>
    </row>
    <row r="132" spans="1:8" ht="20.100000000000001" customHeight="1" x14ac:dyDescent="0.25">
      <c r="A132" s="334" t="s">
        <v>585</v>
      </c>
      <c r="B132" s="334" t="s">
        <v>586</v>
      </c>
      <c r="C132" s="330" t="s">
        <v>37</v>
      </c>
      <c r="D132" s="335">
        <v>0</v>
      </c>
      <c r="E132" s="335">
        <v>0</v>
      </c>
      <c r="F132" s="335">
        <v>5909</v>
      </c>
      <c r="G132" s="330" t="s">
        <v>37</v>
      </c>
      <c r="H132" s="335">
        <v>5909</v>
      </c>
    </row>
    <row r="133" spans="1:8" ht="20.100000000000001" customHeight="1" x14ac:dyDescent="0.25">
      <c r="A133" s="334" t="s">
        <v>589</v>
      </c>
      <c r="B133" s="334" t="s">
        <v>590</v>
      </c>
      <c r="C133" s="330" t="s">
        <v>37</v>
      </c>
      <c r="D133" s="335">
        <v>4982.3999999999996</v>
      </c>
      <c r="E133" s="335">
        <v>4982.3999999999996</v>
      </c>
      <c r="F133" s="335">
        <v>5383.96</v>
      </c>
      <c r="G133" s="330" t="s">
        <v>37</v>
      </c>
      <c r="H133" s="335">
        <v>5383.96</v>
      </c>
    </row>
    <row r="134" spans="1:8" ht="20.100000000000001" customHeight="1" x14ac:dyDescent="0.25">
      <c r="A134" s="334" t="s">
        <v>591</v>
      </c>
      <c r="B134" s="334" t="s">
        <v>592</v>
      </c>
      <c r="C134" s="330" t="s">
        <v>37</v>
      </c>
      <c r="D134" s="335">
        <v>4982.3999999999996</v>
      </c>
      <c r="E134" s="335">
        <v>4982.3999999999996</v>
      </c>
      <c r="F134" s="335">
        <v>5383.96</v>
      </c>
      <c r="G134" s="330" t="s">
        <v>37</v>
      </c>
      <c r="H134" s="335">
        <v>5383.96</v>
      </c>
    </row>
    <row r="135" spans="1:8" ht="20.100000000000001" customHeight="1" x14ac:dyDescent="0.25">
      <c r="A135" s="334" t="s">
        <v>593</v>
      </c>
      <c r="B135" s="334" t="s">
        <v>594</v>
      </c>
      <c r="C135" s="330" t="s">
        <v>37</v>
      </c>
      <c r="D135" s="335">
        <v>2704.01</v>
      </c>
      <c r="E135" s="335">
        <v>2704.01</v>
      </c>
      <c r="F135" s="335">
        <v>0</v>
      </c>
      <c r="G135" s="330" t="s">
        <v>37</v>
      </c>
      <c r="H135" s="335">
        <v>0</v>
      </c>
    </row>
    <row r="136" spans="1:8" ht="20.100000000000001" customHeight="1" x14ac:dyDescent="0.25">
      <c r="A136" s="334" t="s">
        <v>595</v>
      </c>
      <c r="B136" s="334" t="s">
        <v>596</v>
      </c>
      <c r="C136" s="330" t="s">
        <v>37</v>
      </c>
      <c r="D136" s="335">
        <v>3491.41</v>
      </c>
      <c r="E136" s="335">
        <v>3491.41</v>
      </c>
      <c r="F136" s="335">
        <v>0</v>
      </c>
      <c r="G136" s="330" t="s">
        <v>37</v>
      </c>
      <c r="H136" s="335">
        <v>0</v>
      </c>
    </row>
    <row r="137" spans="1:8" ht="20.100000000000001" customHeight="1" x14ac:dyDescent="0.25">
      <c r="A137" s="334" t="s">
        <v>597</v>
      </c>
      <c r="B137" s="334" t="s">
        <v>598</v>
      </c>
      <c r="C137" s="330" t="s">
        <v>37</v>
      </c>
      <c r="D137" s="335">
        <v>1081.5999999999999</v>
      </c>
      <c r="E137" s="335">
        <v>1081.5999999999999</v>
      </c>
      <c r="F137" s="335">
        <v>0</v>
      </c>
      <c r="G137" s="330" t="s">
        <v>37</v>
      </c>
      <c r="H137" s="335">
        <v>0</v>
      </c>
    </row>
    <row r="138" spans="1:8" ht="20.100000000000001" customHeight="1" x14ac:dyDescent="0.25">
      <c r="A138" s="334" t="s">
        <v>599</v>
      </c>
      <c r="B138" s="334" t="s">
        <v>600</v>
      </c>
      <c r="C138" s="330" t="s">
        <v>37</v>
      </c>
      <c r="D138" s="335">
        <v>709</v>
      </c>
      <c r="E138" s="335">
        <v>709</v>
      </c>
      <c r="F138" s="335">
        <v>696</v>
      </c>
      <c r="G138" s="330" t="s">
        <v>37</v>
      </c>
      <c r="H138" s="335">
        <v>696</v>
      </c>
    </row>
    <row r="139" spans="1:8" ht="20.100000000000001" customHeight="1" x14ac:dyDescent="0.25">
      <c r="A139" s="334" t="s">
        <v>601</v>
      </c>
      <c r="B139" s="334" t="s">
        <v>602</v>
      </c>
      <c r="C139" s="330" t="s">
        <v>37</v>
      </c>
      <c r="D139" s="335">
        <v>709</v>
      </c>
      <c r="E139" s="335">
        <v>709</v>
      </c>
      <c r="F139" s="335">
        <v>696</v>
      </c>
      <c r="G139" s="330" t="s">
        <v>37</v>
      </c>
      <c r="H139" s="335">
        <v>696</v>
      </c>
    </row>
    <row r="140" spans="1:8" ht="20.100000000000001" customHeight="1" x14ac:dyDescent="0.25">
      <c r="A140" s="334" t="s">
        <v>603</v>
      </c>
      <c r="B140" s="334" t="s">
        <v>604</v>
      </c>
      <c r="C140" s="330" t="s">
        <v>37</v>
      </c>
      <c r="D140" s="335">
        <v>849</v>
      </c>
      <c r="E140" s="335">
        <v>849</v>
      </c>
      <c r="F140" s="335">
        <v>2081</v>
      </c>
      <c r="G140" s="330" t="s">
        <v>37</v>
      </c>
      <c r="H140" s="335">
        <v>2081</v>
      </c>
    </row>
    <row r="141" spans="1:8" ht="20.100000000000001" customHeight="1" x14ac:dyDescent="0.25">
      <c r="A141" s="330" t="s">
        <v>37</v>
      </c>
    </row>
    <row r="142" spans="1:8" ht="20.100000000000001" customHeight="1" x14ac:dyDescent="0.25">
      <c r="A142" s="328" t="s">
        <v>605</v>
      </c>
      <c r="B142" s="328" t="s">
        <v>606</v>
      </c>
      <c r="C142" s="333" t="s">
        <v>37</v>
      </c>
      <c r="D142" s="332">
        <v>20000</v>
      </c>
      <c r="E142" s="332">
        <v>0</v>
      </c>
      <c r="F142" s="332">
        <v>0</v>
      </c>
      <c r="G142" s="333" t="s">
        <v>37</v>
      </c>
      <c r="H142" s="332">
        <v>20000</v>
      </c>
    </row>
    <row r="143" spans="1:8" ht="20.100000000000001" customHeight="1" x14ac:dyDescent="0.25">
      <c r="A143" s="334" t="s">
        <v>607</v>
      </c>
      <c r="B143" s="334" t="s">
        <v>157</v>
      </c>
      <c r="C143" s="330" t="s">
        <v>37</v>
      </c>
      <c r="D143" s="335">
        <v>20000</v>
      </c>
      <c r="E143" s="335">
        <v>0</v>
      </c>
      <c r="F143" s="335">
        <v>0</v>
      </c>
      <c r="G143" s="330" t="s">
        <v>37</v>
      </c>
      <c r="H143" s="335">
        <v>20000</v>
      </c>
    </row>
    <row r="144" spans="1:8" ht="20.100000000000001" customHeight="1" x14ac:dyDescent="0.25">
      <c r="A144" s="330" t="s">
        <v>37</v>
      </c>
    </row>
    <row r="145" spans="1:8" ht="20.100000000000001" customHeight="1" x14ac:dyDescent="0.25">
      <c r="A145" s="328" t="s">
        <v>608</v>
      </c>
      <c r="B145" s="328" t="s">
        <v>609</v>
      </c>
      <c r="C145" s="333" t="s">
        <v>37</v>
      </c>
      <c r="D145" s="332">
        <v>11710411.380000001</v>
      </c>
      <c r="E145" s="332">
        <v>0</v>
      </c>
      <c r="F145" s="332">
        <v>0</v>
      </c>
      <c r="G145" s="333" t="s">
        <v>37</v>
      </c>
      <c r="H145" s="332">
        <v>11710411.380000001</v>
      </c>
    </row>
    <row r="146" spans="1:8" ht="20.100000000000001" customHeight="1" x14ac:dyDescent="0.25">
      <c r="A146" s="334" t="s">
        <v>610</v>
      </c>
      <c r="B146" s="334" t="s">
        <v>370</v>
      </c>
      <c r="C146" s="330" t="s">
        <v>37</v>
      </c>
      <c r="D146" s="335">
        <v>5740504.1799999997</v>
      </c>
      <c r="E146" s="335">
        <v>0</v>
      </c>
      <c r="F146" s="335">
        <v>0</v>
      </c>
      <c r="G146" s="330" t="s">
        <v>37</v>
      </c>
      <c r="H146" s="335">
        <v>5740504.1799999997</v>
      </c>
    </row>
    <row r="147" spans="1:8" ht="20.100000000000001" customHeight="1" x14ac:dyDescent="0.25">
      <c r="A147" s="334" t="s">
        <v>611</v>
      </c>
      <c r="B147" s="334" t="s">
        <v>612</v>
      </c>
      <c r="C147" s="330" t="s">
        <v>37</v>
      </c>
      <c r="D147" s="335">
        <v>5969907.2000000002</v>
      </c>
      <c r="E147" s="335">
        <v>0</v>
      </c>
      <c r="F147" s="335">
        <v>0</v>
      </c>
      <c r="G147" s="330" t="s">
        <v>37</v>
      </c>
      <c r="H147" s="335">
        <v>5969907.2000000002</v>
      </c>
    </row>
    <row r="148" spans="1:8" ht="20.100000000000001" customHeight="1" x14ac:dyDescent="0.25">
      <c r="A148" s="330" t="s">
        <v>37</v>
      </c>
    </row>
    <row r="149" spans="1:8" ht="20.100000000000001" customHeight="1" x14ac:dyDescent="0.25">
      <c r="A149" s="328" t="s">
        <v>613</v>
      </c>
      <c r="B149" s="328" t="s">
        <v>614</v>
      </c>
      <c r="C149" s="333" t="s">
        <v>37</v>
      </c>
      <c r="D149" s="336">
        <v>-10126585.16</v>
      </c>
      <c r="E149" s="332">
        <v>0</v>
      </c>
      <c r="F149" s="332">
        <v>0</v>
      </c>
      <c r="G149" s="333" t="s">
        <v>37</v>
      </c>
      <c r="H149" s="336">
        <v>-10126585.16</v>
      </c>
    </row>
    <row r="150" spans="1:8" ht="20.100000000000001" customHeight="1" x14ac:dyDescent="0.25">
      <c r="A150" s="334" t="s">
        <v>615</v>
      </c>
      <c r="B150" s="334" t="s">
        <v>616</v>
      </c>
      <c r="C150" s="330" t="s">
        <v>37</v>
      </c>
      <c r="D150" s="335">
        <v>1078192.92</v>
      </c>
      <c r="E150" s="335">
        <v>0</v>
      </c>
      <c r="F150" s="335">
        <v>0</v>
      </c>
      <c r="G150" s="330" t="s">
        <v>37</v>
      </c>
      <c r="H150" s="335">
        <v>1078192.92</v>
      </c>
    </row>
    <row r="151" spans="1:8" ht="20.100000000000001" customHeight="1" x14ac:dyDescent="0.25">
      <c r="A151" s="334" t="s">
        <v>617</v>
      </c>
      <c r="B151" s="334" t="s">
        <v>618</v>
      </c>
      <c r="C151" s="330" t="s">
        <v>37</v>
      </c>
      <c r="D151" s="337">
        <v>-1753288.06</v>
      </c>
      <c r="E151" s="335">
        <v>0</v>
      </c>
      <c r="F151" s="335">
        <v>0</v>
      </c>
      <c r="G151" s="330" t="s">
        <v>37</v>
      </c>
      <c r="H151" s="337">
        <v>-1753288.06</v>
      </c>
    </row>
    <row r="152" spans="1:8" ht="20.100000000000001" customHeight="1" x14ac:dyDescent="0.25">
      <c r="A152" s="334" t="s">
        <v>619</v>
      </c>
      <c r="B152" s="334" t="s">
        <v>620</v>
      </c>
      <c r="C152" s="330" t="s">
        <v>37</v>
      </c>
      <c r="D152" s="337">
        <v>-4596806.6500000004</v>
      </c>
      <c r="E152" s="335">
        <v>0</v>
      </c>
      <c r="F152" s="335">
        <v>0</v>
      </c>
      <c r="G152" s="330" t="s">
        <v>37</v>
      </c>
      <c r="H152" s="337">
        <v>-4596806.6500000004</v>
      </c>
    </row>
    <row r="153" spans="1:8" ht="20.100000000000001" customHeight="1" x14ac:dyDescent="0.25">
      <c r="A153" s="334" t="s">
        <v>621</v>
      </c>
      <c r="B153" s="334" t="s">
        <v>622</v>
      </c>
      <c r="C153" s="330" t="s">
        <v>37</v>
      </c>
      <c r="D153" s="337">
        <v>-2471106.06</v>
      </c>
      <c r="E153" s="335">
        <v>0</v>
      </c>
      <c r="F153" s="335">
        <v>0</v>
      </c>
      <c r="G153" s="330" t="s">
        <v>37</v>
      </c>
      <c r="H153" s="337">
        <v>-2471106.06</v>
      </c>
    </row>
    <row r="154" spans="1:8" ht="20.100000000000001" customHeight="1" x14ac:dyDescent="0.25">
      <c r="A154" s="334" t="s">
        <v>623</v>
      </c>
      <c r="B154" s="334" t="s">
        <v>624</v>
      </c>
      <c r="C154" s="330" t="s">
        <v>37</v>
      </c>
      <c r="D154" s="337">
        <v>-1781867.14</v>
      </c>
      <c r="E154" s="335">
        <v>0</v>
      </c>
      <c r="F154" s="335">
        <v>0</v>
      </c>
      <c r="G154" s="330" t="s">
        <v>37</v>
      </c>
      <c r="H154" s="337">
        <v>-1781867.14</v>
      </c>
    </row>
    <row r="155" spans="1:8" ht="20.100000000000001" customHeight="1" x14ac:dyDescent="0.25">
      <c r="A155" s="334" t="s">
        <v>625</v>
      </c>
      <c r="B155" s="334" t="s">
        <v>626</v>
      </c>
      <c r="C155" s="330" t="s">
        <v>37</v>
      </c>
      <c r="D155" s="337">
        <v>-408915.19</v>
      </c>
      <c r="E155" s="335">
        <v>0</v>
      </c>
      <c r="F155" s="335">
        <v>0</v>
      </c>
      <c r="G155" s="330" t="s">
        <v>37</v>
      </c>
      <c r="H155" s="337">
        <v>-408915.19</v>
      </c>
    </row>
    <row r="156" spans="1:8" ht="20.100000000000001" customHeight="1" x14ac:dyDescent="0.25">
      <c r="A156" s="334" t="s">
        <v>627</v>
      </c>
      <c r="B156" s="334" t="s">
        <v>628</v>
      </c>
      <c r="C156" s="330" t="s">
        <v>37</v>
      </c>
      <c r="D156" s="335">
        <v>1032072.48</v>
      </c>
      <c r="E156" s="335">
        <v>0</v>
      </c>
      <c r="F156" s="335">
        <v>0</v>
      </c>
      <c r="G156" s="330" t="s">
        <v>37</v>
      </c>
      <c r="H156" s="335">
        <v>1032072.48</v>
      </c>
    </row>
    <row r="157" spans="1:8" ht="20.100000000000001" customHeight="1" x14ac:dyDescent="0.25">
      <c r="A157" s="334" t="s">
        <v>629</v>
      </c>
      <c r="B157" s="334" t="s">
        <v>630</v>
      </c>
      <c r="C157" s="330" t="s">
        <v>37</v>
      </c>
      <c r="D157" s="337">
        <v>-1224867.46</v>
      </c>
      <c r="E157" s="335">
        <v>0</v>
      </c>
      <c r="F157" s="335">
        <v>0</v>
      </c>
      <c r="G157" s="330" t="s">
        <v>37</v>
      </c>
      <c r="H157" s="337">
        <v>-1224867.46</v>
      </c>
    </row>
    <row r="158" spans="1:8" ht="20.100000000000001" customHeight="1" x14ac:dyDescent="0.25">
      <c r="A158" s="330" t="s">
        <v>37</v>
      </c>
    </row>
    <row r="159" spans="1:8" ht="20.100000000000001" customHeight="1" x14ac:dyDescent="0.25">
      <c r="A159" s="328" t="s">
        <v>631</v>
      </c>
      <c r="B159" s="328" t="s">
        <v>632</v>
      </c>
      <c r="C159" s="333" t="s">
        <v>37</v>
      </c>
      <c r="D159" s="332">
        <v>11296812.02</v>
      </c>
      <c r="E159" s="332">
        <v>0</v>
      </c>
      <c r="F159" s="332">
        <v>1013595.76</v>
      </c>
      <c r="G159" s="333" t="s">
        <v>37</v>
      </c>
      <c r="H159" s="332">
        <v>12310407.779999999</v>
      </c>
    </row>
    <row r="160" spans="1:8" ht="20.100000000000001" customHeight="1" x14ac:dyDescent="0.25">
      <c r="A160" s="334" t="s">
        <v>633</v>
      </c>
      <c r="B160" s="334" t="s">
        <v>634</v>
      </c>
      <c r="C160" s="330" t="s">
        <v>37</v>
      </c>
      <c r="D160" s="335">
        <v>11296812.02</v>
      </c>
      <c r="E160" s="335">
        <v>0</v>
      </c>
      <c r="F160" s="335">
        <v>1013595.76</v>
      </c>
      <c r="G160" s="330" t="s">
        <v>37</v>
      </c>
      <c r="H160" s="335">
        <v>12310407.779999999</v>
      </c>
    </row>
    <row r="161" spans="1:8" ht="20.100000000000001" customHeight="1" x14ac:dyDescent="0.25">
      <c r="A161" s="334" t="s">
        <v>635</v>
      </c>
      <c r="B161" s="334" t="s">
        <v>636</v>
      </c>
      <c r="C161" s="330" t="s">
        <v>37</v>
      </c>
      <c r="D161" s="335">
        <v>9141613.0399999991</v>
      </c>
      <c r="E161" s="335">
        <v>0</v>
      </c>
      <c r="F161" s="335">
        <v>953595.76</v>
      </c>
      <c r="G161" s="330" t="s">
        <v>37</v>
      </c>
      <c r="H161" s="335">
        <v>10095208.800000001</v>
      </c>
    </row>
    <row r="162" spans="1:8" ht="20.100000000000001" customHeight="1" x14ac:dyDescent="0.25">
      <c r="A162" s="334" t="s">
        <v>637</v>
      </c>
      <c r="B162" s="334" t="s">
        <v>638</v>
      </c>
      <c r="C162" s="330" t="s">
        <v>37</v>
      </c>
      <c r="D162" s="335">
        <v>1437986.55</v>
      </c>
      <c r="E162" s="335">
        <v>0</v>
      </c>
      <c r="F162" s="335">
        <v>0</v>
      </c>
      <c r="G162" s="330" t="s">
        <v>37</v>
      </c>
      <c r="H162" s="335">
        <v>1437986.55</v>
      </c>
    </row>
    <row r="163" spans="1:8" ht="20.100000000000001" customHeight="1" x14ac:dyDescent="0.25">
      <c r="A163" s="334" t="s">
        <v>639</v>
      </c>
      <c r="B163" s="334" t="s">
        <v>640</v>
      </c>
      <c r="C163" s="330" t="s">
        <v>37</v>
      </c>
      <c r="D163" s="335">
        <v>234595.78</v>
      </c>
      <c r="E163" s="335">
        <v>0</v>
      </c>
      <c r="F163" s="335">
        <v>0</v>
      </c>
      <c r="G163" s="330" t="s">
        <v>37</v>
      </c>
      <c r="H163" s="335">
        <v>234595.78</v>
      </c>
    </row>
    <row r="164" spans="1:8" ht="20.100000000000001" customHeight="1" x14ac:dyDescent="0.25">
      <c r="A164" s="334" t="s">
        <v>641</v>
      </c>
      <c r="B164" s="334" t="s">
        <v>642</v>
      </c>
      <c r="C164" s="330" t="s">
        <v>37</v>
      </c>
      <c r="D164" s="335">
        <v>57657.22</v>
      </c>
      <c r="E164" s="335">
        <v>0</v>
      </c>
      <c r="F164" s="335">
        <v>0</v>
      </c>
      <c r="G164" s="330" t="s">
        <v>37</v>
      </c>
      <c r="H164" s="335">
        <v>57657.22</v>
      </c>
    </row>
    <row r="165" spans="1:8" ht="20.100000000000001" customHeight="1" x14ac:dyDescent="0.25">
      <c r="A165" s="334" t="s">
        <v>643</v>
      </c>
      <c r="B165" s="334" t="s">
        <v>644</v>
      </c>
      <c r="C165" s="330" t="s">
        <v>37</v>
      </c>
      <c r="D165" s="335">
        <v>424959.43</v>
      </c>
      <c r="E165" s="335">
        <v>0</v>
      </c>
      <c r="F165" s="335">
        <v>60000</v>
      </c>
      <c r="G165" s="330" t="s">
        <v>37</v>
      </c>
      <c r="H165" s="335">
        <v>484959.43</v>
      </c>
    </row>
    <row r="166" spans="1:8" ht="20.100000000000001" customHeight="1" x14ac:dyDescent="0.25">
      <c r="A166" s="330" t="s">
        <v>37</v>
      </c>
    </row>
    <row r="167" spans="1:8" ht="20.100000000000001" customHeight="1" x14ac:dyDescent="0.25">
      <c r="A167" s="328" t="s">
        <v>645</v>
      </c>
      <c r="B167" s="328" t="s">
        <v>5</v>
      </c>
      <c r="C167" s="333" t="s">
        <v>37</v>
      </c>
      <c r="D167" s="332">
        <v>270126.95</v>
      </c>
      <c r="E167" s="332">
        <v>0</v>
      </c>
      <c r="F167" s="332">
        <v>55930.97</v>
      </c>
      <c r="G167" s="333" t="s">
        <v>37</v>
      </c>
      <c r="H167" s="332">
        <v>326057.92</v>
      </c>
    </row>
    <row r="168" spans="1:8" ht="20.100000000000001" customHeight="1" x14ac:dyDescent="0.25">
      <c r="A168" s="334" t="s">
        <v>646</v>
      </c>
      <c r="B168" s="334" t="s">
        <v>647</v>
      </c>
      <c r="C168" s="330" t="s">
        <v>37</v>
      </c>
      <c r="D168" s="335">
        <v>2126.35</v>
      </c>
      <c r="E168" s="335">
        <v>0</v>
      </c>
      <c r="F168" s="335">
        <v>961.31</v>
      </c>
      <c r="G168" s="330" t="s">
        <v>37</v>
      </c>
      <c r="H168" s="335">
        <v>3087.66</v>
      </c>
    </row>
    <row r="169" spans="1:8" ht="20.100000000000001" customHeight="1" x14ac:dyDescent="0.25">
      <c r="A169" s="334" t="s">
        <v>648</v>
      </c>
      <c r="B169" s="334" t="s">
        <v>649</v>
      </c>
      <c r="C169" s="330" t="s">
        <v>37</v>
      </c>
      <c r="D169" s="335">
        <v>0.31</v>
      </c>
      <c r="E169" s="335">
        <v>0</v>
      </c>
      <c r="F169" s="335">
        <v>0</v>
      </c>
      <c r="G169" s="330" t="s">
        <v>37</v>
      </c>
      <c r="H169" s="335">
        <v>0.31</v>
      </c>
    </row>
    <row r="170" spans="1:8" ht="20.100000000000001" customHeight="1" x14ac:dyDescent="0.25">
      <c r="A170" s="334" t="s">
        <v>650</v>
      </c>
      <c r="B170" s="334" t="s">
        <v>158</v>
      </c>
      <c r="C170" s="330" t="s">
        <v>37</v>
      </c>
      <c r="D170" s="335">
        <v>268000.28999999998</v>
      </c>
      <c r="E170" s="335">
        <v>0</v>
      </c>
      <c r="F170" s="335">
        <v>54969.66</v>
      </c>
      <c r="G170" s="330" t="s">
        <v>37</v>
      </c>
      <c r="H170" s="335">
        <v>322969.95</v>
      </c>
    </row>
    <row r="171" spans="1:8" ht="20.100000000000001" customHeight="1" x14ac:dyDescent="0.25">
      <c r="A171" s="330" t="s">
        <v>37</v>
      </c>
    </row>
    <row r="172" spans="1:8" ht="20.100000000000001" customHeight="1" x14ac:dyDescent="0.25">
      <c r="A172" s="328" t="s">
        <v>651</v>
      </c>
      <c r="B172" s="328" t="s">
        <v>652</v>
      </c>
      <c r="C172" s="332">
        <v>998945.17</v>
      </c>
      <c r="D172" s="333" t="s">
        <v>37</v>
      </c>
      <c r="E172" s="332">
        <v>0</v>
      </c>
      <c r="F172" s="332">
        <v>0</v>
      </c>
      <c r="G172" s="332">
        <v>998945.17</v>
      </c>
      <c r="H172" s="333" t="s">
        <v>37</v>
      </c>
    </row>
    <row r="173" spans="1:8" ht="20.100000000000001" customHeight="1" x14ac:dyDescent="0.25">
      <c r="A173" s="334" t="s">
        <v>653</v>
      </c>
      <c r="B173" s="334" t="s">
        <v>654</v>
      </c>
      <c r="C173" s="335">
        <v>533500</v>
      </c>
      <c r="D173" s="330" t="s">
        <v>37</v>
      </c>
      <c r="E173" s="335">
        <v>0</v>
      </c>
      <c r="F173" s="335">
        <v>0</v>
      </c>
      <c r="G173" s="335">
        <v>533500</v>
      </c>
      <c r="H173" s="330" t="s">
        <v>37</v>
      </c>
    </row>
    <row r="174" spans="1:8" ht="20.100000000000001" customHeight="1" x14ac:dyDescent="0.25">
      <c r="A174" s="334" t="s">
        <v>655</v>
      </c>
      <c r="B174" s="334" t="s">
        <v>656</v>
      </c>
      <c r="C174" s="335">
        <v>465445.17</v>
      </c>
      <c r="D174" s="330" t="s">
        <v>37</v>
      </c>
      <c r="E174" s="335">
        <v>0</v>
      </c>
      <c r="F174" s="335">
        <v>0</v>
      </c>
      <c r="G174" s="335">
        <v>465445.17</v>
      </c>
      <c r="H174" s="330" t="s">
        <v>37</v>
      </c>
    </row>
    <row r="175" spans="1:8" ht="20.100000000000001" customHeight="1" x14ac:dyDescent="0.25">
      <c r="A175" s="330" t="s">
        <v>37</v>
      </c>
    </row>
    <row r="176" spans="1:8" ht="20.100000000000001" customHeight="1" x14ac:dyDescent="0.25">
      <c r="A176" s="328" t="s">
        <v>657</v>
      </c>
      <c r="B176" s="328" t="s">
        <v>658</v>
      </c>
      <c r="C176" s="332">
        <v>4804460.32</v>
      </c>
      <c r="D176" s="333" t="s">
        <v>37</v>
      </c>
      <c r="E176" s="332">
        <v>1441223.93</v>
      </c>
      <c r="F176" s="332">
        <v>0</v>
      </c>
      <c r="G176" s="332">
        <v>6245684.25</v>
      </c>
      <c r="H176" s="333" t="s">
        <v>37</v>
      </c>
    </row>
    <row r="177" spans="1:8" ht="20.100000000000001" customHeight="1" x14ac:dyDescent="0.25">
      <c r="A177" s="334" t="s">
        <v>659</v>
      </c>
      <c r="B177" s="334" t="s">
        <v>660</v>
      </c>
      <c r="C177" s="335">
        <v>431100</v>
      </c>
      <c r="D177" s="330" t="s">
        <v>37</v>
      </c>
      <c r="E177" s="335">
        <v>60000</v>
      </c>
      <c r="F177" s="335">
        <v>0</v>
      </c>
      <c r="G177" s="335">
        <v>491100</v>
      </c>
      <c r="H177" s="330" t="s">
        <v>37</v>
      </c>
    </row>
    <row r="178" spans="1:8" ht="20.100000000000001" customHeight="1" x14ac:dyDescent="0.25">
      <c r="A178" s="334" t="s">
        <v>661</v>
      </c>
      <c r="B178" s="334" t="s">
        <v>662</v>
      </c>
      <c r="C178" s="335">
        <v>126295.4</v>
      </c>
      <c r="D178" s="330" t="s">
        <v>37</v>
      </c>
      <c r="E178" s="335">
        <v>0</v>
      </c>
      <c r="F178" s="335">
        <v>0</v>
      </c>
      <c r="G178" s="335">
        <v>126295.4</v>
      </c>
      <c r="H178" s="330" t="s">
        <v>37</v>
      </c>
    </row>
    <row r="179" spans="1:8" ht="20.100000000000001" customHeight="1" x14ac:dyDescent="0.25">
      <c r="A179" s="334" t="s">
        <v>663</v>
      </c>
      <c r="B179" s="334" t="s">
        <v>664</v>
      </c>
      <c r="C179" s="335">
        <v>25862.080000000002</v>
      </c>
      <c r="D179" s="330" t="s">
        <v>37</v>
      </c>
      <c r="E179" s="335">
        <v>0</v>
      </c>
      <c r="F179" s="335">
        <v>0</v>
      </c>
      <c r="G179" s="335">
        <v>25862.080000000002</v>
      </c>
      <c r="H179" s="330" t="s">
        <v>37</v>
      </c>
    </row>
    <row r="180" spans="1:8" ht="20.100000000000001" customHeight="1" x14ac:dyDescent="0.25">
      <c r="A180" s="334" t="s">
        <v>665</v>
      </c>
      <c r="B180" s="334" t="s">
        <v>666</v>
      </c>
      <c r="C180" s="335">
        <v>293149.5</v>
      </c>
      <c r="D180" s="330" t="s">
        <v>37</v>
      </c>
      <c r="E180" s="335">
        <v>188848.28</v>
      </c>
      <c r="F180" s="335">
        <v>0</v>
      </c>
      <c r="G180" s="335">
        <v>481997.78</v>
      </c>
      <c r="H180" s="330" t="s">
        <v>37</v>
      </c>
    </row>
    <row r="181" spans="1:8" ht="20.100000000000001" customHeight="1" x14ac:dyDescent="0.25">
      <c r="A181" s="334" t="s">
        <v>667</v>
      </c>
      <c r="B181" s="334" t="s">
        <v>668</v>
      </c>
      <c r="C181" s="335">
        <v>228149.5</v>
      </c>
      <c r="D181" s="330" t="s">
        <v>37</v>
      </c>
      <c r="E181" s="335">
        <v>155400</v>
      </c>
      <c r="F181" s="335">
        <v>0</v>
      </c>
      <c r="G181" s="335">
        <v>383549.5</v>
      </c>
      <c r="H181" s="330" t="s">
        <v>37</v>
      </c>
    </row>
    <row r="182" spans="1:8" ht="20.100000000000001" customHeight="1" x14ac:dyDescent="0.25">
      <c r="A182" s="334" t="s">
        <v>669</v>
      </c>
      <c r="B182" s="334" t="s">
        <v>670</v>
      </c>
      <c r="C182" s="335">
        <v>65000</v>
      </c>
      <c r="D182" s="330" t="s">
        <v>37</v>
      </c>
      <c r="E182" s="335">
        <v>33448.28</v>
      </c>
      <c r="F182" s="335">
        <v>0</v>
      </c>
      <c r="G182" s="335">
        <v>98448.28</v>
      </c>
      <c r="H182" s="330" t="s">
        <v>37</v>
      </c>
    </row>
    <row r="183" spans="1:8" ht="20.100000000000001" customHeight="1" x14ac:dyDescent="0.25">
      <c r="A183" s="334" t="s">
        <v>671</v>
      </c>
      <c r="B183" s="334" t="s">
        <v>672</v>
      </c>
      <c r="C183" s="335">
        <v>19296.45</v>
      </c>
      <c r="D183" s="330" t="s">
        <v>37</v>
      </c>
      <c r="E183" s="335">
        <v>0</v>
      </c>
      <c r="F183" s="335">
        <v>0</v>
      </c>
      <c r="G183" s="335">
        <v>19296.45</v>
      </c>
      <c r="H183" s="330" t="s">
        <v>37</v>
      </c>
    </row>
    <row r="184" spans="1:8" ht="20.100000000000001" customHeight="1" x14ac:dyDescent="0.25">
      <c r="A184" s="334" t="s">
        <v>673</v>
      </c>
      <c r="B184" s="334" t="s">
        <v>674</v>
      </c>
      <c r="C184" s="335">
        <v>208220.17</v>
      </c>
      <c r="D184" s="330" t="s">
        <v>37</v>
      </c>
      <c r="E184" s="335">
        <v>0</v>
      </c>
      <c r="F184" s="335">
        <v>0</v>
      </c>
      <c r="G184" s="335">
        <v>208220.17</v>
      </c>
      <c r="H184" s="330" t="s">
        <v>37</v>
      </c>
    </row>
    <row r="185" spans="1:8" ht="20.100000000000001" customHeight="1" x14ac:dyDescent="0.25">
      <c r="A185" s="334" t="s">
        <v>675</v>
      </c>
      <c r="B185" s="334" t="s">
        <v>668</v>
      </c>
      <c r="C185" s="335">
        <v>189815</v>
      </c>
      <c r="D185" s="330" t="s">
        <v>37</v>
      </c>
      <c r="E185" s="335">
        <v>0</v>
      </c>
      <c r="F185" s="335">
        <v>0</v>
      </c>
      <c r="G185" s="335">
        <v>189815</v>
      </c>
      <c r="H185" s="330" t="s">
        <v>37</v>
      </c>
    </row>
    <row r="186" spans="1:8" ht="20.100000000000001" customHeight="1" x14ac:dyDescent="0.25">
      <c r="A186" s="334" t="s">
        <v>676</v>
      </c>
      <c r="B186" s="334" t="s">
        <v>670</v>
      </c>
      <c r="C186" s="335">
        <v>18405.169999999998</v>
      </c>
      <c r="D186" s="330" t="s">
        <v>37</v>
      </c>
      <c r="E186" s="335">
        <v>0</v>
      </c>
      <c r="F186" s="335">
        <v>0</v>
      </c>
      <c r="G186" s="335">
        <v>18405.169999999998</v>
      </c>
      <c r="H186" s="330" t="s">
        <v>37</v>
      </c>
    </row>
    <row r="187" spans="1:8" ht="20.100000000000001" customHeight="1" x14ac:dyDescent="0.25">
      <c r="A187" s="334" t="s">
        <v>683</v>
      </c>
      <c r="B187" s="334" t="s">
        <v>684</v>
      </c>
      <c r="C187" s="335">
        <v>424465.78</v>
      </c>
      <c r="D187" s="330" t="s">
        <v>37</v>
      </c>
      <c r="E187" s="335">
        <v>0</v>
      </c>
      <c r="F187" s="335">
        <v>0</v>
      </c>
      <c r="G187" s="335">
        <v>424465.78</v>
      </c>
      <c r="H187" s="330" t="s">
        <v>37</v>
      </c>
    </row>
    <row r="188" spans="1:8" ht="20.100000000000001" customHeight="1" x14ac:dyDescent="0.25">
      <c r="A188" s="334" t="s">
        <v>685</v>
      </c>
      <c r="B188" s="334" t="s">
        <v>686</v>
      </c>
      <c r="C188" s="335">
        <v>1062.46</v>
      </c>
      <c r="D188" s="330" t="s">
        <v>37</v>
      </c>
      <c r="E188" s="335">
        <v>2300</v>
      </c>
      <c r="F188" s="335">
        <v>0</v>
      </c>
      <c r="G188" s="335">
        <v>3362.46</v>
      </c>
      <c r="H188" s="330" t="s">
        <v>37</v>
      </c>
    </row>
    <row r="189" spans="1:8" ht="20.100000000000001" customHeight="1" x14ac:dyDescent="0.25">
      <c r="A189" s="334" t="s">
        <v>687</v>
      </c>
      <c r="B189" s="334" t="s">
        <v>688</v>
      </c>
      <c r="C189" s="335">
        <v>27226.720000000001</v>
      </c>
      <c r="D189" s="330" t="s">
        <v>37</v>
      </c>
      <c r="E189" s="335">
        <v>0</v>
      </c>
      <c r="F189" s="335">
        <v>0</v>
      </c>
      <c r="G189" s="335">
        <v>27226.720000000001</v>
      </c>
      <c r="H189" s="330" t="s">
        <v>37</v>
      </c>
    </row>
    <row r="190" spans="1:8" ht="20.100000000000001" customHeight="1" x14ac:dyDescent="0.25">
      <c r="A190" s="334" t="s">
        <v>689</v>
      </c>
      <c r="B190" s="334" t="s">
        <v>690</v>
      </c>
      <c r="C190" s="335">
        <v>83246.559999999998</v>
      </c>
      <c r="D190" s="330" t="s">
        <v>37</v>
      </c>
      <c r="E190" s="335">
        <v>64163</v>
      </c>
      <c r="F190" s="335">
        <v>0</v>
      </c>
      <c r="G190" s="335">
        <v>147409.56</v>
      </c>
      <c r="H190" s="330" t="s">
        <v>37</v>
      </c>
    </row>
    <row r="191" spans="1:8" ht="20.100000000000001" customHeight="1" x14ac:dyDescent="0.25">
      <c r="A191" s="334" t="s">
        <v>693</v>
      </c>
      <c r="B191" s="334" t="s">
        <v>694</v>
      </c>
      <c r="C191" s="335">
        <v>43825</v>
      </c>
      <c r="D191" s="330" t="s">
        <v>37</v>
      </c>
      <c r="E191" s="335">
        <v>0</v>
      </c>
      <c r="F191" s="335">
        <v>0</v>
      </c>
      <c r="G191" s="335">
        <v>43825</v>
      </c>
      <c r="H191" s="330" t="s">
        <v>37</v>
      </c>
    </row>
    <row r="192" spans="1:8" ht="20.100000000000001" customHeight="1" x14ac:dyDescent="0.25">
      <c r="A192" s="334" t="s">
        <v>695</v>
      </c>
      <c r="B192" s="334" t="s">
        <v>696</v>
      </c>
      <c r="C192" s="335">
        <v>1043900.91</v>
      </c>
      <c r="D192" s="330" t="s">
        <v>37</v>
      </c>
      <c r="E192" s="335">
        <v>888840</v>
      </c>
      <c r="F192" s="335">
        <v>0</v>
      </c>
      <c r="G192" s="335">
        <v>1932740.91</v>
      </c>
      <c r="H192" s="330" t="s">
        <v>37</v>
      </c>
    </row>
    <row r="193" spans="1:8" ht="20.100000000000001" customHeight="1" x14ac:dyDescent="0.25">
      <c r="A193" s="334" t="s">
        <v>697</v>
      </c>
      <c r="B193" s="334" t="s">
        <v>698</v>
      </c>
      <c r="C193" s="335">
        <v>9226</v>
      </c>
      <c r="D193" s="330" t="s">
        <v>37</v>
      </c>
      <c r="E193" s="335">
        <v>0</v>
      </c>
      <c r="F193" s="335">
        <v>0</v>
      </c>
      <c r="G193" s="335">
        <v>9226</v>
      </c>
      <c r="H193" s="330" t="s">
        <v>37</v>
      </c>
    </row>
    <row r="194" spans="1:8" ht="20.100000000000001" customHeight="1" x14ac:dyDescent="0.25">
      <c r="A194" s="334" t="s">
        <v>699</v>
      </c>
      <c r="B194" s="334" t="s">
        <v>700</v>
      </c>
      <c r="C194" s="335">
        <v>1164413.8600000001</v>
      </c>
      <c r="D194" s="330" t="s">
        <v>37</v>
      </c>
      <c r="E194" s="335">
        <v>182672.65</v>
      </c>
      <c r="F194" s="335">
        <v>0</v>
      </c>
      <c r="G194" s="335">
        <v>1347086.51</v>
      </c>
      <c r="H194" s="330" t="s">
        <v>37</v>
      </c>
    </row>
    <row r="195" spans="1:8" ht="20.100000000000001" customHeight="1" x14ac:dyDescent="0.25">
      <c r="A195" s="334" t="s">
        <v>701</v>
      </c>
      <c r="B195" s="334" t="s">
        <v>702</v>
      </c>
      <c r="C195" s="335">
        <v>95069.83</v>
      </c>
      <c r="D195" s="330" t="s">
        <v>37</v>
      </c>
      <c r="E195" s="335">
        <v>0</v>
      </c>
      <c r="F195" s="335">
        <v>0</v>
      </c>
      <c r="G195" s="335">
        <v>95069.83</v>
      </c>
      <c r="H195" s="330" t="s">
        <v>37</v>
      </c>
    </row>
    <row r="196" spans="1:8" ht="20.100000000000001" customHeight="1" x14ac:dyDescent="0.25">
      <c r="A196" s="334" t="s">
        <v>703</v>
      </c>
      <c r="B196" s="334" t="s">
        <v>704</v>
      </c>
      <c r="C196" s="335">
        <v>258281.73</v>
      </c>
      <c r="D196" s="330" t="s">
        <v>37</v>
      </c>
      <c r="E196" s="335">
        <v>0</v>
      </c>
      <c r="F196" s="335">
        <v>0</v>
      </c>
      <c r="G196" s="335">
        <v>258281.73</v>
      </c>
      <c r="H196" s="330" t="s">
        <v>37</v>
      </c>
    </row>
    <row r="197" spans="1:8" ht="20.100000000000001" customHeight="1" x14ac:dyDescent="0.25">
      <c r="A197" s="334" t="s">
        <v>707</v>
      </c>
      <c r="B197" s="334" t="s">
        <v>708</v>
      </c>
      <c r="C197" s="335">
        <v>530047.87</v>
      </c>
      <c r="D197" s="330" t="s">
        <v>37</v>
      </c>
      <c r="E197" s="335">
        <v>54400</v>
      </c>
      <c r="F197" s="335">
        <v>0</v>
      </c>
      <c r="G197" s="335">
        <v>584447.87</v>
      </c>
      <c r="H197" s="330" t="s">
        <v>37</v>
      </c>
    </row>
    <row r="198" spans="1:8" ht="20.100000000000001" customHeight="1" x14ac:dyDescent="0.25">
      <c r="A198" s="334" t="s">
        <v>709</v>
      </c>
      <c r="B198" s="334" t="s">
        <v>710</v>
      </c>
      <c r="C198" s="335">
        <v>19770</v>
      </c>
      <c r="D198" s="330" t="s">
        <v>37</v>
      </c>
      <c r="E198" s="335">
        <v>0</v>
      </c>
      <c r="F198" s="335">
        <v>0</v>
      </c>
      <c r="G198" s="335">
        <v>19770</v>
      </c>
      <c r="H198" s="330" t="s">
        <v>37</v>
      </c>
    </row>
    <row r="199" spans="1:8" ht="20.100000000000001" customHeight="1" x14ac:dyDescent="0.25">
      <c r="A199" s="330" t="s">
        <v>37</v>
      </c>
    </row>
    <row r="200" spans="1:8" ht="20.100000000000001" customHeight="1" x14ac:dyDescent="0.25">
      <c r="A200" s="328" t="s">
        <v>711</v>
      </c>
      <c r="B200" s="328" t="s">
        <v>712</v>
      </c>
      <c r="C200" s="332">
        <v>2008970.27</v>
      </c>
      <c r="D200" s="333" t="s">
        <v>37</v>
      </c>
      <c r="E200" s="332">
        <v>221432.28</v>
      </c>
      <c r="F200" s="332">
        <v>0</v>
      </c>
      <c r="G200" s="332">
        <v>2230402.5499999998</v>
      </c>
      <c r="H200" s="333" t="s">
        <v>37</v>
      </c>
    </row>
    <row r="201" spans="1:8" ht="20.100000000000001" customHeight="1" x14ac:dyDescent="0.25">
      <c r="A201" s="334" t="s">
        <v>713</v>
      </c>
      <c r="B201" s="334" t="s">
        <v>714</v>
      </c>
      <c r="C201" s="335">
        <v>186310.66</v>
      </c>
      <c r="D201" s="330" t="s">
        <v>37</v>
      </c>
      <c r="E201" s="335">
        <v>5400</v>
      </c>
      <c r="F201" s="335">
        <v>0</v>
      </c>
      <c r="G201" s="335">
        <v>191710.66</v>
      </c>
      <c r="H201" s="330" t="s">
        <v>37</v>
      </c>
    </row>
    <row r="202" spans="1:8" ht="20.100000000000001" customHeight="1" x14ac:dyDescent="0.25">
      <c r="A202" s="334" t="s">
        <v>717</v>
      </c>
      <c r="B202" s="334" t="s">
        <v>718</v>
      </c>
      <c r="C202" s="335">
        <v>27058.19</v>
      </c>
      <c r="D202" s="330" t="s">
        <v>37</v>
      </c>
      <c r="E202" s="335">
        <v>4775.79</v>
      </c>
      <c r="F202" s="335">
        <v>0</v>
      </c>
      <c r="G202" s="335">
        <v>31833.98</v>
      </c>
      <c r="H202" s="330" t="s">
        <v>37</v>
      </c>
    </row>
    <row r="203" spans="1:8" ht="20.100000000000001" customHeight="1" x14ac:dyDescent="0.25">
      <c r="A203" s="334" t="s">
        <v>719</v>
      </c>
      <c r="B203" s="334" t="s">
        <v>720</v>
      </c>
      <c r="C203" s="335">
        <v>8112.09</v>
      </c>
      <c r="D203" s="330" t="s">
        <v>37</v>
      </c>
      <c r="E203" s="335">
        <v>0</v>
      </c>
      <c r="F203" s="335">
        <v>0</v>
      </c>
      <c r="G203" s="335">
        <v>8112.09</v>
      </c>
      <c r="H203" s="330" t="s">
        <v>37</v>
      </c>
    </row>
    <row r="204" spans="1:8" ht="20.100000000000001" customHeight="1" x14ac:dyDescent="0.25">
      <c r="A204" s="334" t="s">
        <v>721</v>
      </c>
      <c r="B204" s="334" t="s">
        <v>722</v>
      </c>
      <c r="C204" s="335">
        <v>8649.09</v>
      </c>
      <c r="D204" s="330" t="s">
        <v>37</v>
      </c>
      <c r="E204" s="335">
        <v>0</v>
      </c>
      <c r="F204" s="335">
        <v>0</v>
      </c>
      <c r="G204" s="335">
        <v>8649.09</v>
      </c>
      <c r="H204" s="330" t="s">
        <v>37</v>
      </c>
    </row>
    <row r="205" spans="1:8" ht="20.100000000000001" customHeight="1" x14ac:dyDescent="0.25">
      <c r="A205" s="334" t="s">
        <v>723</v>
      </c>
      <c r="B205" s="334" t="s">
        <v>724</v>
      </c>
      <c r="C205" s="335">
        <v>3244.82</v>
      </c>
      <c r="D205" s="330" t="s">
        <v>37</v>
      </c>
      <c r="E205" s="335">
        <v>0</v>
      </c>
      <c r="F205" s="335">
        <v>0</v>
      </c>
      <c r="G205" s="335">
        <v>3244.82</v>
      </c>
      <c r="H205" s="330" t="s">
        <v>37</v>
      </c>
    </row>
    <row r="206" spans="1:8" ht="20.100000000000001" customHeight="1" x14ac:dyDescent="0.25">
      <c r="A206" s="334" t="s">
        <v>725</v>
      </c>
      <c r="B206" s="334" t="s">
        <v>726</v>
      </c>
      <c r="C206" s="335">
        <v>4975</v>
      </c>
      <c r="D206" s="330" t="s">
        <v>37</v>
      </c>
      <c r="E206" s="335">
        <v>696</v>
      </c>
      <c r="F206" s="335">
        <v>0</v>
      </c>
      <c r="G206" s="335">
        <v>5671</v>
      </c>
      <c r="H206" s="330" t="s">
        <v>37</v>
      </c>
    </row>
    <row r="207" spans="1:8" ht="20.100000000000001" customHeight="1" x14ac:dyDescent="0.25">
      <c r="A207" s="334" t="s">
        <v>727</v>
      </c>
      <c r="B207" s="334" t="s">
        <v>728</v>
      </c>
      <c r="C207" s="335">
        <v>123610.67</v>
      </c>
      <c r="D207" s="330" t="s">
        <v>37</v>
      </c>
      <c r="E207" s="335">
        <v>19828.47</v>
      </c>
      <c r="F207" s="335">
        <v>0</v>
      </c>
      <c r="G207" s="335">
        <v>143439.14000000001</v>
      </c>
      <c r="H207" s="330" t="s">
        <v>37</v>
      </c>
    </row>
    <row r="208" spans="1:8" ht="20.100000000000001" customHeight="1" x14ac:dyDescent="0.25">
      <c r="A208" s="334" t="s">
        <v>730</v>
      </c>
      <c r="B208" s="334" t="s">
        <v>731</v>
      </c>
      <c r="C208" s="335">
        <v>1502485.11</v>
      </c>
      <c r="D208" s="330" t="s">
        <v>37</v>
      </c>
      <c r="E208" s="335">
        <v>187356.98</v>
      </c>
      <c r="F208" s="335">
        <v>0</v>
      </c>
      <c r="G208" s="335">
        <v>1689842.09</v>
      </c>
      <c r="H208" s="330" t="s">
        <v>37</v>
      </c>
    </row>
    <row r="209" spans="1:8" ht="20.100000000000001" customHeight="1" x14ac:dyDescent="0.25">
      <c r="A209" s="334" t="s">
        <v>734</v>
      </c>
      <c r="B209" s="334" t="s">
        <v>735</v>
      </c>
      <c r="C209" s="335">
        <v>15188.88</v>
      </c>
      <c r="D209" s="330" t="s">
        <v>37</v>
      </c>
      <c r="E209" s="335">
        <v>0</v>
      </c>
      <c r="F209" s="335">
        <v>0</v>
      </c>
      <c r="G209" s="335">
        <v>15188.88</v>
      </c>
      <c r="H209" s="330" t="s">
        <v>37</v>
      </c>
    </row>
    <row r="210" spans="1:8" ht="20.100000000000001" customHeight="1" x14ac:dyDescent="0.25">
      <c r="A210" s="334" t="s">
        <v>736</v>
      </c>
      <c r="B210" s="334" t="s">
        <v>737</v>
      </c>
      <c r="C210" s="335">
        <v>3797.22</v>
      </c>
      <c r="D210" s="330" t="s">
        <v>37</v>
      </c>
      <c r="E210" s="335">
        <v>0</v>
      </c>
      <c r="F210" s="335">
        <v>0</v>
      </c>
      <c r="G210" s="335">
        <v>3797.22</v>
      </c>
      <c r="H210" s="330" t="s">
        <v>37</v>
      </c>
    </row>
    <row r="211" spans="1:8" ht="20.100000000000001" customHeight="1" x14ac:dyDescent="0.25">
      <c r="A211" s="334" t="s">
        <v>745</v>
      </c>
      <c r="B211" s="334" t="s">
        <v>746</v>
      </c>
      <c r="C211" s="335">
        <v>19828.21</v>
      </c>
      <c r="D211" s="330" t="s">
        <v>37</v>
      </c>
      <c r="E211" s="335">
        <v>3375.04</v>
      </c>
      <c r="F211" s="335">
        <v>0</v>
      </c>
      <c r="G211" s="335">
        <v>23203.25</v>
      </c>
      <c r="H211" s="330" t="s">
        <v>37</v>
      </c>
    </row>
    <row r="212" spans="1:8" ht="20.100000000000001" customHeight="1" x14ac:dyDescent="0.25">
      <c r="A212" s="334" t="s">
        <v>747</v>
      </c>
      <c r="B212" s="334" t="s">
        <v>748</v>
      </c>
      <c r="C212" s="335">
        <v>793</v>
      </c>
      <c r="D212" s="330" t="s">
        <v>37</v>
      </c>
      <c r="E212" s="335">
        <v>0</v>
      </c>
      <c r="F212" s="335">
        <v>0</v>
      </c>
      <c r="G212" s="335">
        <v>793</v>
      </c>
      <c r="H212" s="330" t="s">
        <v>37</v>
      </c>
    </row>
    <row r="213" spans="1:8" ht="20.100000000000001" customHeight="1" x14ac:dyDescent="0.25">
      <c r="A213" s="334" t="s">
        <v>749</v>
      </c>
      <c r="B213" s="334" t="s">
        <v>750</v>
      </c>
      <c r="C213" s="335">
        <v>101542.14</v>
      </c>
      <c r="D213" s="330" t="s">
        <v>37</v>
      </c>
      <c r="E213" s="335">
        <v>0</v>
      </c>
      <c r="F213" s="335">
        <v>0</v>
      </c>
      <c r="G213" s="335">
        <v>101542.14</v>
      </c>
      <c r="H213" s="330" t="s">
        <v>37</v>
      </c>
    </row>
    <row r="214" spans="1:8" ht="20.100000000000001" customHeight="1" x14ac:dyDescent="0.25">
      <c r="A214" s="334" t="s">
        <v>751</v>
      </c>
      <c r="B214" s="334" t="s">
        <v>752</v>
      </c>
      <c r="C214" s="335">
        <v>843.83</v>
      </c>
      <c r="D214" s="330" t="s">
        <v>37</v>
      </c>
      <c r="E214" s="335">
        <v>0</v>
      </c>
      <c r="F214" s="335">
        <v>0</v>
      </c>
      <c r="G214" s="335">
        <v>843.83</v>
      </c>
      <c r="H214" s="330" t="s">
        <v>37</v>
      </c>
    </row>
    <row r="215" spans="1:8" ht="20.100000000000001" customHeight="1" x14ac:dyDescent="0.25">
      <c r="A215" s="334" t="s">
        <v>753</v>
      </c>
      <c r="B215" s="334" t="s">
        <v>754</v>
      </c>
      <c r="C215" s="335">
        <v>2531.36</v>
      </c>
      <c r="D215" s="330" t="s">
        <v>37</v>
      </c>
      <c r="E215" s="335">
        <v>0</v>
      </c>
      <c r="F215" s="335">
        <v>0</v>
      </c>
      <c r="G215" s="335">
        <v>2531.36</v>
      </c>
      <c r="H215" s="330" t="s">
        <v>37</v>
      </c>
    </row>
    <row r="216" spans="1:8" ht="20.100000000000001" customHeight="1" x14ac:dyDescent="0.25">
      <c r="A216" s="330" t="s">
        <v>37</v>
      </c>
    </row>
    <row r="217" spans="1:8" ht="20.100000000000001" customHeight="1" x14ac:dyDescent="0.25">
      <c r="A217" s="328" t="s">
        <v>755</v>
      </c>
      <c r="B217" s="328" t="s">
        <v>756</v>
      </c>
      <c r="C217" s="332">
        <v>165761.71</v>
      </c>
      <c r="D217" s="333" t="s">
        <v>37</v>
      </c>
      <c r="E217" s="332">
        <v>10776.29</v>
      </c>
      <c r="F217" s="332">
        <v>0</v>
      </c>
      <c r="G217" s="332">
        <v>176538</v>
      </c>
      <c r="H217" s="333" t="s">
        <v>37</v>
      </c>
    </row>
    <row r="218" spans="1:8" ht="20.100000000000001" customHeight="1" x14ac:dyDescent="0.25">
      <c r="A218" s="334" t="s">
        <v>757</v>
      </c>
      <c r="B218" s="334" t="s">
        <v>758</v>
      </c>
      <c r="C218" s="335">
        <v>5165.33</v>
      </c>
      <c r="D218" s="330" t="s">
        <v>37</v>
      </c>
      <c r="E218" s="335">
        <v>399</v>
      </c>
      <c r="F218" s="335">
        <v>0</v>
      </c>
      <c r="G218" s="335">
        <v>5564.33</v>
      </c>
      <c r="H218" s="330" t="s">
        <v>37</v>
      </c>
    </row>
    <row r="219" spans="1:8" ht="20.100000000000001" customHeight="1" x14ac:dyDescent="0.25">
      <c r="A219" s="334" t="s">
        <v>759</v>
      </c>
      <c r="B219" s="334" t="s">
        <v>760</v>
      </c>
      <c r="C219" s="335">
        <v>509.74</v>
      </c>
      <c r="D219" s="330" t="s">
        <v>37</v>
      </c>
      <c r="E219" s="335">
        <v>0</v>
      </c>
      <c r="F219" s="335">
        <v>0</v>
      </c>
      <c r="G219" s="335">
        <v>509.74</v>
      </c>
      <c r="H219" s="330" t="s">
        <v>37</v>
      </c>
    </row>
    <row r="220" spans="1:8" ht="20.100000000000001" customHeight="1" x14ac:dyDescent="0.25">
      <c r="A220" s="334" t="s">
        <v>761</v>
      </c>
      <c r="B220" s="334" t="s">
        <v>762</v>
      </c>
      <c r="C220" s="335">
        <v>160086.64000000001</v>
      </c>
      <c r="D220" s="330" t="s">
        <v>37</v>
      </c>
      <c r="E220" s="335">
        <v>10377.290000000001</v>
      </c>
      <c r="F220" s="335">
        <v>0</v>
      </c>
      <c r="G220" s="335">
        <v>170463.93</v>
      </c>
      <c r="H220" s="330" t="s">
        <v>37</v>
      </c>
    </row>
    <row r="221" spans="1:8" ht="20.100000000000001" customHeight="1" x14ac:dyDescent="0.25">
      <c r="A221" s="330" t="s">
        <v>37</v>
      </c>
    </row>
    <row r="222" spans="1:8" ht="20.100000000000001" customHeight="1" x14ac:dyDescent="0.25">
      <c r="A222" s="330"/>
      <c r="B222" s="334" t="s">
        <v>81</v>
      </c>
      <c r="C222" s="335">
        <v>0</v>
      </c>
      <c r="D222" s="330"/>
      <c r="E222" s="335">
        <v>0</v>
      </c>
      <c r="F222" s="335">
        <v>0</v>
      </c>
      <c r="G222" s="335">
        <v>0</v>
      </c>
      <c r="H222" s="330"/>
    </row>
    <row r="223" spans="1:8" ht="20.100000000000001" customHeight="1" x14ac:dyDescent="0.25">
      <c r="A223" s="330"/>
      <c r="B223" s="330" t="s">
        <v>37</v>
      </c>
      <c r="C223" s="330"/>
      <c r="D223" s="335">
        <v>0</v>
      </c>
      <c r="E223" s="330"/>
      <c r="F223" s="330"/>
      <c r="G223" s="330"/>
      <c r="H223" s="335">
        <v>0</v>
      </c>
    </row>
    <row r="224" spans="1:8" ht="20.100000000000001" customHeight="1" x14ac:dyDescent="0.25">
      <c r="A224" s="330" t="s">
        <v>37</v>
      </c>
    </row>
    <row r="225" spans="1:8" ht="12" customHeight="1" x14ac:dyDescent="0.25"/>
    <row r="226" spans="1:8" ht="20.100000000000001" customHeight="1" x14ac:dyDescent="0.25">
      <c r="A226" s="330"/>
      <c r="B226" s="334" t="s">
        <v>82</v>
      </c>
      <c r="C226" s="335">
        <v>14042875.99</v>
      </c>
      <c r="D226" s="330"/>
      <c r="E226" s="335">
        <v>8258446.3399999999</v>
      </c>
      <c r="F226" s="335">
        <v>8258446.3399999999</v>
      </c>
      <c r="G226" s="335">
        <v>14960935.689999999</v>
      </c>
      <c r="H226" s="330"/>
    </row>
    <row r="227" spans="1:8" ht="20.100000000000001" customHeight="1" x14ac:dyDescent="0.25">
      <c r="A227" s="330"/>
      <c r="B227" s="330"/>
      <c r="C227" s="330"/>
      <c r="D227" s="335">
        <v>14042875.99</v>
      </c>
      <c r="E227" s="330"/>
      <c r="F227" s="330"/>
      <c r="G227" s="330"/>
      <c r="H227" s="335">
        <v>14960935.689999999</v>
      </c>
    </row>
    <row r="228" spans="1:8" ht="12" customHeigh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H241"/>
  <sheetViews>
    <sheetView topLeftCell="A164" workbookViewId="0"/>
  </sheetViews>
  <sheetFormatPr baseColWidth="10" defaultColWidth="9.140625" defaultRowHeight="15" x14ac:dyDescent="0.25"/>
  <cols>
    <col min="1" max="1" width="13.7109375" style="325" customWidth="1"/>
    <col min="2" max="2" width="28.8554687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967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1045998.13</v>
      </c>
      <c r="D9" s="333" t="s">
        <v>37</v>
      </c>
      <c r="E9" s="332">
        <v>964711.78</v>
      </c>
      <c r="F9" s="332">
        <v>1834896.28</v>
      </c>
      <c r="G9" s="332">
        <v>175813.63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46361.53</v>
      </c>
      <c r="D10" s="330" t="s">
        <v>37</v>
      </c>
      <c r="E10" s="335">
        <v>282400.01</v>
      </c>
      <c r="F10" s="335">
        <v>295619.5</v>
      </c>
      <c r="G10" s="335">
        <v>33142.04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999636.6</v>
      </c>
      <c r="D11" s="330" t="s">
        <v>37</v>
      </c>
      <c r="E11" s="335">
        <v>682311.77</v>
      </c>
      <c r="F11" s="335">
        <v>1539276.78</v>
      </c>
      <c r="G11" s="335">
        <v>142671.59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1973497.35</v>
      </c>
      <c r="D13" s="333" t="s">
        <v>37</v>
      </c>
      <c r="E13" s="332">
        <v>586749.78</v>
      </c>
      <c r="F13" s="332">
        <v>0</v>
      </c>
      <c r="G13" s="332">
        <v>2560247.13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69269.279999999999</v>
      </c>
      <c r="D14" s="330" t="s">
        <v>37</v>
      </c>
      <c r="E14" s="335">
        <v>0</v>
      </c>
      <c r="F14" s="335">
        <v>0</v>
      </c>
      <c r="G14" s="335">
        <v>69269.279999999999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1232300.49</v>
      </c>
      <c r="D15" s="330" t="s">
        <v>37</v>
      </c>
      <c r="E15" s="335">
        <v>71125.7</v>
      </c>
      <c r="F15" s="335">
        <v>0</v>
      </c>
      <c r="G15" s="335">
        <v>1303426.19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35759.85</v>
      </c>
      <c r="D16" s="330" t="s">
        <v>37</v>
      </c>
      <c r="E16" s="335">
        <v>24166.66</v>
      </c>
      <c r="F16" s="335">
        <v>0</v>
      </c>
      <c r="G16" s="335">
        <v>59926.51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636167.73</v>
      </c>
      <c r="D17" s="330" t="s">
        <v>37</v>
      </c>
      <c r="E17" s="335">
        <v>491457.42</v>
      </c>
      <c r="F17" s="335">
        <v>0</v>
      </c>
      <c r="G17" s="335">
        <v>1127625.1499999999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539525.28</v>
      </c>
      <c r="D23" s="333" t="s">
        <v>37</v>
      </c>
      <c r="E23" s="332">
        <v>928751.3</v>
      </c>
      <c r="F23" s="332">
        <v>699131.69</v>
      </c>
      <c r="G23" s="332">
        <v>769144.89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469925.28</v>
      </c>
      <c r="D24" s="330" t="s">
        <v>37</v>
      </c>
      <c r="E24" s="335">
        <v>498405.6</v>
      </c>
      <c r="F24" s="335">
        <v>469925.28</v>
      </c>
      <c r="G24" s="335">
        <v>498405.6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469925.28</v>
      </c>
      <c r="D25" s="330" t="s">
        <v>37</v>
      </c>
      <c r="E25" s="335">
        <v>498405.6</v>
      </c>
      <c r="F25" s="335">
        <v>469925.28</v>
      </c>
      <c r="G25" s="335">
        <v>498405.6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0</v>
      </c>
      <c r="D26" s="330" t="s">
        <v>37</v>
      </c>
      <c r="E26" s="335">
        <v>34800</v>
      </c>
      <c r="F26" s="335">
        <v>17400</v>
      </c>
      <c r="G26" s="335">
        <v>17400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0</v>
      </c>
      <c r="D27" s="330" t="s">
        <v>37</v>
      </c>
      <c r="E27" s="335">
        <v>34800</v>
      </c>
      <c r="F27" s="335">
        <v>17400</v>
      </c>
      <c r="G27" s="335">
        <v>17400</v>
      </c>
      <c r="H27" s="330" t="s">
        <v>37</v>
      </c>
    </row>
    <row r="28" spans="1:8" ht="20.100000000000001" customHeight="1" x14ac:dyDescent="0.25">
      <c r="A28" s="334" t="s">
        <v>381</v>
      </c>
      <c r="B28" s="334" t="s">
        <v>382</v>
      </c>
      <c r="C28" s="335">
        <v>69600</v>
      </c>
      <c r="D28" s="330" t="s">
        <v>37</v>
      </c>
      <c r="E28" s="335">
        <v>395545.7</v>
      </c>
      <c r="F28" s="335">
        <v>211806.41</v>
      </c>
      <c r="G28" s="335">
        <v>253339.29</v>
      </c>
      <c r="H28" s="330" t="s">
        <v>37</v>
      </c>
    </row>
    <row r="29" spans="1:8" ht="20.100000000000001" customHeight="1" x14ac:dyDescent="0.25">
      <c r="A29" s="334" t="s">
        <v>904</v>
      </c>
      <c r="B29" s="334" t="s">
        <v>905</v>
      </c>
      <c r="C29" s="335">
        <v>69600</v>
      </c>
      <c r="D29" s="330" t="s">
        <v>37</v>
      </c>
      <c r="E29" s="335">
        <v>0</v>
      </c>
      <c r="F29" s="335">
        <v>0</v>
      </c>
      <c r="G29" s="335">
        <v>69600</v>
      </c>
      <c r="H29" s="330" t="s">
        <v>37</v>
      </c>
    </row>
    <row r="30" spans="1:8" ht="20.100000000000001" customHeight="1" x14ac:dyDescent="0.25">
      <c r="A30" s="334" t="s">
        <v>383</v>
      </c>
      <c r="B30" s="334" t="s">
        <v>384</v>
      </c>
      <c r="C30" s="335">
        <v>0</v>
      </c>
      <c r="D30" s="330" t="s">
        <v>37</v>
      </c>
      <c r="E30" s="335">
        <v>395545.7</v>
      </c>
      <c r="F30" s="335">
        <v>211806.41</v>
      </c>
      <c r="G30" s="335">
        <v>183739.29</v>
      </c>
      <c r="H30" s="330" t="s">
        <v>37</v>
      </c>
    </row>
    <row r="31" spans="1:8" ht="20.100000000000001" customHeight="1" x14ac:dyDescent="0.25">
      <c r="A31" s="330" t="s">
        <v>37</v>
      </c>
    </row>
    <row r="32" spans="1:8" ht="20.100000000000001" customHeight="1" x14ac:dyDescent="0.25">
      <c r="A32" s="328" t="s">
        <v>385</v>
      </c>
      <c r="B32" s="328" t="s">
        <v>386</v>
      </c>
      <c r="C32" s="332">
        <v>11317.54</v>
      </c>
      <c r="D32" s="333" t="s">
        <v>37</v>
      </c>
      <c r="E32" s="332">
        <v>27932.89</v>
      </c>
      <c r="F32" s="332">
        <v>24166.66</v>
      </c>
      <c r="G32" s="332">
        <v>15083.77</v>
      </c>
      <c r="H32" s="333" t="s">
        <v>37</v>
      </c>
    </row>
    <row r="33" spans="1:8" ht="20.100000000000001" customHeight="1" x14ac:dyDescent="0.25">
      <c r="A33" s="334" t="s">
        <v>387</v>
      </c>
      <c r="B33" s="334" t="s">
        <v>378</v>
      </c>
      <c r="C33" s="335">
        <v>11317.54</v>
      </c>
      <c r="D33" s="330" t="s">
        <v>37</v>
      </c>
      <c r="E33" s="335">
        <v>3766.23</v>
      </c>
      <c r="F33" s="335">
        <v>0</v>
      </c>
      <c r="G33" s="335">
        <v>15083.77</v>
      </c>
      <c r="H33" s="330" t="s">
        <v>37</v>
      </c>
    </row>
    <row r="34" spans="1:8" ht="20.100000000000001" customHeight="1" x14ac:dyDescent="0.25">
      <c r="A34" s="334" t="s">
        <v>388</v>
      </c>
      <c r="B34" s="334" t="s">
        <v>389</v>
      </c>
      <c r="C34" s="335">
        <v>11317.54</v>
      </c>
      <c r="D34" s="330" t="s">
        <v>37</v>
      </c>
      <c r="E34" s="335">
        <v>3766.23</v>
      </c>
      <c r="F34" s="335">
        <v>0</v>
      </c>
      <c r="G34" s="335">
        <v>15083.77</v>
      </c>
      <c r="H34" s="330" t="s">
        <v>37</v>
      </c>
    </row>
    <row r="35" spans="1:8" ht="20.100000000000001" customHeight="1" x14ac:dyDescent="0.25">
      <c r="A35" s="334" t="s">
        <v>807</v>
      </c>
      <c r="B35" s="334" t="s">
        <v>525</v>
      </c>
      <c r="C35" s="335">
        <v>0</v>
      </c>
      <c r="D35" s="330" t="s">
        <v>37</v>
      </c>
      <c r="E35" s="335">
        <v>24166.66</v>
      </c>
      <c r="F35" s="335">
        <v>24166.66</v>
      </c>
      <c r="G35" s="335">
        <v>0</v>
      </c>
      <c r="H35" s="330" t="s">
        <v>37</v>
      </c>
    </row>
    <row r="36" spans="1:8" ht="20.100000000000001" customHeight="1" x14ac:dyDescent="0.25">
      <c r="A36" s="334" t="s">
        <v>808</v>
      </c>
      <c r="B36" s="334" t="s">
        <v>809</v>
      </c>
      <c r="C36" s="335">
        <v>0</v>
      </c>
      <c r="D36" s="330" t="s">
        <v>37</v>
      </c>
      <c r="E36" s="335">
        <v>24166.66</v>
      </c>
      <c r="F36" s="335">
        <v>24166.66</v>
      </c>
      <c r="G36" s="335">
        <v>0</v>
      </c>
      <c r="H36" s="330" t="s">
        <v>37</v>
      </c>
    </row>
    <row r="37" spans="1:8" ht="20.100000000000001" customHeight="1" x14ac:dyDescent="0.25">
      <c r="A37" s="330" t="s">
        <v>37</v>
      </c>
    </row>
    <row r="38" spans="1:8" ht="20.100000000000001" customHeight="1" x14ac:dyDescent="0.25">
      <c r="A38" s="328" t="s">
        <v>390</v>
      </c>
      <c r="B38" s="328" t="s">
        <v>391</v>
      </c>
      <c r="C38" s="332">
        <v>201339.04</v>
      </c>
      <c r="D38" s="333" t="s">
        <v>37</v>
      </c>
      <c r="E38" s="332">
        <v>522056.62</v>
      </c>
      <c r="F38" s="332">
        <v>439567.38</v>
      </c>
      <c r="G38" s="332">
        <v>283828.28000000003</v>
      </c>
      <c r="H38" s="333" t="s">
        <v>37</v>
      </c>
    </row>
    <row r="39" spans="1:8" ht="20.100000000000001" customHeight="1" x14ac:dyDescent="0.25">
      <c r="A39" s="334" t="s">
        <v>392</v>
      </c>
      <c r="B39" s="334" t="s">
        <v>378</v>
      </c>
      <c r="C39" s="335">
        <v>201339.04</v>
      </c>
      <c r="D39" s="330" t="s">
        <v>37</v>
      </c>
      <c r="E39" s="335">
        <v>82489.240000000005</v>
      </c>
      <c r="F39" s="335">
        <v>0</v>
      </c>
      <c r="G39" s="335">
        <v>283828.28000000003</v>
      </c>
      <c r="H39" s="330" t="s">
        <v>37</v>
      </c>
    </row>
    <row r="40" spans="1:8" ht="20.100000000000001" customHeight="1" x14ac:dyDescent="0.25">
      <c r="A40" s="334" t="s">
        <v>393</v>
      </c>
      <c r="B40" s="334" t="s">
        <v>389</v>
      </c>
      <c r="C40" s="335">
        <v>201339.04</v>
      </c>
      <c r="D40" s="330" t="s">
        <v>37</v>
      </c>
      <c r="E40" s="335">
        <v>82489.240000000005</v>
      </c>
      <c r="F40" s="335">
        <v>0</v>
      </c>
      <c r="G40" s="335">
        <v>283828.28000000003</v>
      </c>
      <c r="H40" s="330" t="s">
        <v>37</v>
      </c>
    </row>
    <row r="41" spans="1:8" ht="20.100000000000001" customHeight="1" x14ac:dyDescent="0.25">
      <c r="A41" s="334" t="s">
        <v>818</v>
      </c>
      <c r="B41" s="334" t="s">
        <v>525</v>
      </c>
      <c r="C41" s="335">
        <v>0</v>
      </c>
      <c r="D41" s="330" t="s">
        <v>37</v>
      </c>
      <c r="E41" s="335">
        <v>439567.38</v>
      </c>
      <c r="F41" s="335">
        <v>439567.38</v>
      </c>
      <c r="G41" s="335">
        <v>0</v>
      </c>
      <c r="H41" s="330" t="s">
        <v>37</v>
      </c>
    </row>
    <row r="42" spans="1:8" ht="20.100000000000001" customHeight="1" x14ac:dyDescent="0.25">
      <c r="A42" s="334" t="s">
        <v>819</v>
      </c>
      <c r="B42" s="334" t="s">
        <v>809</v>
      </c>
      <c r="C42" s="335">
        <v>0</v>
      </c>
      <c r="D42" s="330" t="s">
        <v>37</v>
      </c>
      <c r="E42" s="335">
        <v>439567.38</v>
      </c>
      <c r="F42" s="335">
        <v>439567.38</v>
      </c>
      <c r="G42" s="335">
        <v>0</v>
      </c>
      <c r="H42" s="330" t="s">
        <v>37</v>
      </c>
    </row>
    <row r="43" spans="1:8" ht="20.100000000000001" customHeight="1" x14ac:dyDescent="0.25">
      <c r="A43" s="330" t="s">
        <v>37</v>
      </c>
    </row>
    <row r="44" spans="1:8" ht="20.100000000000001" customHeight="1" x14ac:dyDescent="0.25">
      <c r="A44" s="328" t="s">
        <v>394</v>
      </c>
      <c r="B44" s="328" t="s">
        <v>395</v>
      </c>
      <c r="C44" s="332">
        <v>232754</v>
      </c>
      <c r="D44" s="333" t="s">
        <v>37</v>
      </c>
      <c r="E44" s="332">
        <v>144003.60999999999</v>
      </c>
      <c r="F44" s="332">
        <v>160395.60999999999</v>
      </c>
      <c r="G44" s="332">
        <v>216362</v>
      </c>
      <c r="H44" s="333" t="s">
        <v>37</v>
      </c>
    </row>
    <row r="45" spans="1:8" ht="20.100000000000001" customHeight="1" x14ac:dyDescent="0.25">
      <c r="A45" s="334" t="s">
        <v>396</v>
      </c>
      <c r="B45" s="334" t="s">
        <v>397</v>
      </c>
      <c r="C45" s="335">
        <v>0</v>
      </c>
      <c r="D45" s="330" t="s">
        <v>37</v>
      </c>
      <c r="E45" s="335">
        <v>144003.60999999999</v>
      </c>
      <c r="F45" s="335">
        <v>144003.60999999999</v>
      </c>
      <c r="G45" s="335">
        <v>0</v>
      </c>
      <c r="H45" s="330" t="s">
        <v>37</v>
      </c>
    </row>
    <row r="46" spans="1:8" ht="20.100000000000001" customHeight="1" x14ac:dyDescent="0.25">
      <c r="A46" s="334" t="s">
        <v>398</v>
      </c>
      <c r="B46" s="334" t="s">
        <v>399</v>
      </c>
      <c r="C46" s="335">
        <v>232754</v>
      </c>
      <c r="D46" s="330" t="s">
        <v>37</v>
      </c>
      <c r="E46" s="335">
        <v>0</v>
      </c>
      <c r="F46" s="335">
        <v>16392</v>
      </c>
      <c r="G46" s="335">
        <v>216362</v>
      </c>
      <c r="H46" s="330" t="s">
        <v>37</v>
      </c>
    </row>
    <row r="47" spans="1:8" ht="20.100000000000001" customHeight="1" x14ac:dyDescent="0.25">
      <c r="A47" s="330" t="s">
        <v>37</v>
      </c>
    </row>
    <row r="48" spans="1:8" ht="20.100000000000001" customHeight="1" x14ac:dyDescent="0.25">
      <c r="A48" s="328" t="s">
        <v>400</v>
      </c>
      <c r="B48" s="328" t="s">
        <v>401</v>
      </c>
      <c r="C48" s="332">
        <v>5909.35</v>
      </c>
      <c r="D48" s="333" t="s">
        <v>37</v>
      </c>
      <c r="E48" s="332">
        <v>0</v>
      </c>
      <c r="F48" s="332">
        <v>5909.35</v>
      </c>
      <c r="G48" s="332">
        <v>0</v>
      </c>
      <c r="H48" s="333" t="s">
        <v>37</v>
      </c>
    </row>
    <row r="49" spans="1:8" ht="20.100000000000001" customHeight="1" x14ac:dyDescent="0.25">
      <c r="A49" s="334" t="s">
        <v>404</v>
      </c>
      <c r="B49" s="334" t="s">
        <v>405</v>
      </c>
      <c r="C49" s="335">
        <v>5909.35</v>
      </c>
      <c r="D49" s="330" t="s">
        <v>37</v>
      </c>
      <c r="E49" s="335">
        <v>0</v>
      </c>
      <c r="F49" s="335">
        <v>5909.35</v>
      </c>
      <c r="G49" s="335">
        <v>0</v>
      </c>
      <c r="H49" s="330" t="s">
        <v>37</v>
      </c>
    </row>
    <row r="50" spans="1:8" ht="20.100000000000001" customHeight="1" x14ac:dyDescent="0.25">
      <c r="A50" s="330" t="s">
        <v>37</v>
      </c>
    </row>
    <row r="51" spans="1:8" ht="20.100000000000001" customHeight="1" x14ac:dyDescent="0.25">
      <c r="A51" s="328" t="s">
        <v>406</v>
      </c>
      <c r="B51" s="328" t="s">
        <v>288</v>
      </c>
      <c r="C51" s="332">
        <v>20277.59</v>
      </c>
      <c r="D51" s="333" t="s">
        <v>37</v>
      </c>
      <c r="E51" s="332">
        <v>0</v>
      </c>
      <c r="F51" s="332">
        <v>0</v>
      </c>
      <c r="G51" s="332">
        <v>20277.59</v>
      </c>
      <c r="H51" s="333" t="s">
        <v>37</v>
      </c>
    </row>
    <row r="52" spans="1:8" ht="20.100000000000001" customHeight="1" x14ac:dyDescent="0.25">
      <c r="A52" s="334" t="s">
        <v>407</v>
      </c>
      <c r="B52" s="334" t="s">
        <v>408</v>
      </c>
      <c r="C52" s="335">
        <v>11600</v>
      </c>
      <c r="D52" s="330" t="s">
        <v>37</v>
      </c>
      <c r="E52" s="335">
        <v>0</v>
      </c>
      <c r="F52" s="335">
        <v>0</v>
      </c>
      <c r="G52" s="335">
        <v>11600</v>
      </c>
      <c r="H52" s="330" t="s">
        <v>37</v>
      </c>
    </row>
    <row r="53" spans="1:8" ht="20.100000000000001" customHeight="1" x14ac:dyDescent="0.25">
      <c r="A53" s="334" t="s">
        <v>409</v>
      </c>
      <c r="B53" s="334" t="s">
        <v>410</v>
      </c>
      <c r="C53" s="335">
        <v>2300</v>
      </c>
      <c r="D53" s="330" t="s">
        <v>37</v>
      </c>
      <c r="E53" s="335">
        <v>0</v>
      </c>
      <c r="F53" s="335">
        <v>0</v>
      </c>
      <c r="G53" s="335">
        <v>2300</v>
      </c>
      <c r="H53" s="330" t="s">
        <v>37</v>
      </c>
    </row>
    <row r="54" spans="1:8" ht="20.100000000000001" customHeight="1" x14ac:dyDescent="0.25">
      <c r="A54" s="334" t="s">
        <v>411</v>
      </c>
      <c r="B54" s="334" t="s">
        <v>412</v>
      </c>
      <c r="C54" s="335">
        <v>6377.59</v>
      </c>
      <c r="D54" s="330" t="s">
        <v>37</v>
      </c>
      <c r="E54" s="335">
        <v>0</v>
      </c>
      <c r="F54" s="335">
        <v>0</v>
      </c>
      <c r="G54" s="335">
        <v>6377.59</v>
      </c>
      <c r="H54" s="330" t="s">
        <v>37</v>
      </c>
    </row>
    <row r="55" spans="1:8" ht="20.100000000000001" customHeight="1" x14ac:dyDescent="0.25">
      <c r="A55" s="330" t="s">
        <v>37</v>
      </c>
    </row>
    <row r="56" spans="1:8" ht="20.100000000000001" customHeight="1" x14ac:dyDescent="0.25">
      <c r="A56" s="328" t="s">
        <v>413</v>
      </c>
      <c r="B56" s="328" t="s">
        <v>414</v>
      </c>
      <c r="C56" s="333" t="s">
        <v>37</v>
      </c>
      <c r="D56" s="332">
        <v>6314.94</v>
      </c>
      <c r="E56" s="332">
        <v>0</v>
      </c>
      <c r="F56" s="332">
        <v>0</v>
      </c>
      <c r="G56" s="333" t="s">
        <v>37</v>
      </c>
      <c r="H56" s="332">
        <v>6314.94</v>
      </c>
    </row>
    <row r="57" spans="1:8" ht="20.100000000000001" customHeight="1" x14ac:dyDescent="0.25">
      <c r="A57" s="330" t="s">
        <v>37</v>
      </c>
    </row>
    <row r="58" spans="1:8" ht="20.100000000000001" customHeight="1" x14ac:dyDescent="0.25">
      <c r="A58" s="328" t="s">
        <v>415</v>
      </c>
      <c r="B58" s="328" t="s">
        <v>416</v>
      </c>
      <c r="C58" s="332">
        <v>203497.85</v>
      </c>
      <c r="D58" s="333" t="s">
        <v>37</v>
      </c>
      <c r="E58" s="332">
        <v>0</v>
      </c>
      <c r="F58" s="332">
        <v>0</v>
      </c>
      <c r="G58" s="332">
        <v>203497.85</v>
      </c>
      <c r="H58" s="333" t="s">
        <v>37</v>
      </c>
    </row>
    <row r="59" spans="1:8" ht="20.100000000000001" customHeight="1" x14ac:dyDescent="0.25">
      <c r="A59" s="334" t="s">
        <v>417</v>
      </c>
      <c r="B59" s="334" t="s">
        <v>418</v>
      </c>
      <c r="C59" s="335">
        <v>27154.400000000001</v>
      </c>
      <c r="D59" s="330" t="s">
        <v>37</v>
      </c>
      <c r="E59" s="335">
        <v>0</v>
      </c>
      <c r="F59" s="335">
        <v>0</v>
      </c>
      <c r="G59" s="335">
        <v>27154.400000000001</v>
      </c>
      <c r="H59" s="330" t="s">
        <v>37</v>
      </c>
    </row>
    <row r="60" spans="1:8" ht="20.100000000000001" customHeight="1" x14ac:dyDescent="0.25">
      <c r="A60" s="334" t="s">
        <v>419</v>
      </c>
      <c r="B60" s="334" t="s">
        <v>420</v>
      </c>
      <c r="C60" s="335">
        <v>32666.69</v>
      </c>
      <c r="D60" s="330" t="s">
        <v>37</v>
      </c>
      <c r="E60" s="335">
        <v>0</v>
      </c>
      <c r="F60" s="335">
        <v>0</v>
      </c>
      <c r="G60" s="335">
        <v>32666.69</v>
      </c>
      <c r="H60" s="330" t="s">
        <v>37</v>
      </c>
    </row>
    <row r="61" spans="1:8" ht="20.100000000000001" customHeight="1" x14ac:dyDescent="0.25">
      <c r="A61" s="334" t="s">
        <v>421</v>
      </c>
      <c r="B61" s="334" t="s">
        <v>422</v>
      </c>
      <c r="C61" s="335">
        <v>30465.52</v>
      </c>
      <c r="D61" s="330" t="s">
        <v>37</v>
      </c>
      <c r="E61" s="335">
        <v>0</v>
      </c>
      <c r="F61" s="335">
        <v>0</v>
      </c>
      <c r="G61" s="335">
        <v>30465.52</v>
      </c>
      <c r="H61" s="330" t="s">
        <v>37</v>
      </c>
    </row>
    <row r="62" spans="1:8" ht="20.100000000000001" customHeight="1" x14ac:dyDescent="0.25">
      <c r="A62" s="334" t="s">
        <v>423</v>
      </c>
      <c r="B62" s="334" t="s">
        <v>424</v>
      </c>
      <c r="C62" s="335">
        <v>48217.7</v>
      </c>
      <c r="D62" s="330" t="s">
        <v>37</v>
      </c>
      <c r="E62" s="335">
        <v>0</v>
      </c>
      <c r="F62" s="335">
        <v>0</v>
      </c>
      <c r="G62" s="335">
        <v>48217.7</v>
      </c>
      <c r="H62" s="330" t="s">
        <v>37</v>
      </c>
    </row>
    <row r="63" spans="1:8" ht="20.100000000000001" customHeight="1" x14ac:dyDescent="0.25">
      <c r="A63" s="334" t="s">
        <v>425</v>
      </c>
      <c r="B63" s="334" t="s">
        <v>426</v>
      </c>
      <c r="C63" s="335">
        <v>48217.68</v>
      </c>
      <c r="D63" s="330" t="s">
        <v>37</v>
      </c>
      <c r="E63" s="335">
        <v>0</v>
      </c>
      <c r="F63" s="335">
        <v>0</v>
      </c>
      <c r="G63" s="335">
        <v>48217.68</v>
      </c>
      <c r="H63" s="330" t="s">
        <v>37</v>
      </c>
    </row>
    <row r="64" spans="1:8" ht="20.100000000000001" customHeight="1" x14ac:dyDescent="0.25">
      <c r="A64" s="334" t="s">
        <v>427</v>
      </c>
      <c r="B64" s="334" t="s">
        <v>428</v>
      </c>
      <c r="C64" s="335">
        <v>16775.86</v>
      </c>
      <c r="D64" s="330" t="s">
        <v>37</v>
      </c>
      <c r="E64" s="335">
        <v>0</v>
      </c>
      <c r="F64" s="335">
        <v>0</v>
      </c>
      <c r="G64" s="335">
        <v>16775.86</v>
      </c>
      <c r="H64" s="330" t="s">
        <v>37</v>
      </c>
    </row>
    <row r="65" spans="1:8" ht="20.100000000000001" customHeight="1" x14ac:dyDescent="0.25">
      <c r="A65" s="330" t="s">
        <v>37</v>
      </c>
    </row>
    <row r="66" spans="1:8" ht="20.100000000000001" customHeight="1" x14ac:dyDescent="0.25">
      <c r="A66" s="328" t="s">
        <v>429</v>
      </c>
      <c r="B66" s="328" t="s">
        <v>430</v>
      </c>
      <c r="C66" s="333" t="s">
        <v>37</v>
      </c>
      <c r="D66" s="332">
        <v>143114.67000000001</v>
      </c>
      <c r="E66" s="332">
        <v>0</v>
      </c>
      <c r="F66" s="332">
        <v>0</v>
      </c>
      <c r="G66" s="333" t="s">
        <v>37</v>
      </c>
      <c r="H66" s="332">
        <v>143114.67000000001</v>
      </c>
    </row>
    <row r="67" spans="1:8" ht="20.100000000000001" customHeight="1" x14ac:dyDescent="0.25">
      <c r="A67" s="330" t="s">
        <v>37</v>
      </c>
    </row>
    <row r="68" spans="1:8" ht="20.100000000000001" customHeight="1" x14ac:dyDescent="0.25">
      <c r="A68" s="328" t="s">
        <v>431</v>
      </c>
      <c r="B68" s="328" t="s">
        <v>287</v>
      </c>
      <c r="C68" s="332">
        <v>629296.46</v>
      </c>
      <c r="D68" s="333" t="s">
        <v>37</v>
      </c>
      <c r="E68" s="332">
        <v>0</v>
      </c>
      <c r="F68" s="332">
        <v>0</v>
      </c>
      <c r="G68" s="332">
        <v>629296.46</v>
      </c>
      <c r="H68" s="333" t="s">
        <v>37</v>
      </c>
    </row>
    <row r="69" spans="1:8" ht="20.100000000000001" customHeight="1" x14ac:dyDescent="0.25">
      <c r="A69" s="334" t="s">
        <v>432</v>
      </c>
      <c r="B69" s="334" t="s">
        <v>433</v>
      </c>
      <c r="C69" s="335">
        <v>241365.42</v>
      </c>
      <c r="D69" s="330" t="s">
        <v>37</v>
      </c>
      <c r="E69" s="335">
        <v>0</v>
      </c>
      <c r="F69" s="335">
        <v>0</v>
      </c>
      <c r="G69" s="335">
        <v>241365.42</v>
      </c>
      <c r="H69" s="330" t="s">
        <v>37</v>
      </c>
    </row>
    <row r="70" spans="1:8" ht="20.100000000000001" customHeight="1" x14ac:dyDescent="0.25">
      <c r="A70" s="334" t="s">
        <v>434</v>
      </c>
      <c r="B70" s="334" t="s">
        <v>435</v>
      </c>
      <c r="C70" s="335">
        <v>193965.52</v>
      </c>
      <c r="D70" s="330" t="s">
        <v>37</v>
      </c>
      <c r="E70" s="335">
        <v>0</v>
      </c>
      <c r="F70" s="335">
        <v>0</v>
      </c>
      <c r="G70" s="335">
        <v>193965.52</v>
      </c>
      <c r="H70" s="330" t="s">
        <v>37</v>
      </c>
    </row>
    <row r="71" spans="1:8" ht="20.100000000000001" customHeight="1" x14ac:dyDescent="0.25">
      <c r="A71" s="334" t="s">
        <v>436</v>
      </c>
      <c r="B71" s="334" t="s">
        <v>435</v>
      </c>
      <c r="C71" s="335">
        <v>193965.52</v>
      </c>
      <c r="D71" s="330" t="s">
        <v>37</v>
      </c>
      <c r="E71" s="335">
        <v>0</v>
      </c>
      <c r="F71" s="335">
        <v>0</v>
      </c>
      <c r="G71" s="335">
        <v>193965.52</v>
      </c>
      <c r="H71" s="330" t="s">
        <v>37</v>
      </c>
    </row>
    <row r="72" spans="1:8" ht="20.100000000000001" customHeight="1" x14ac:dyDescent="0.25">
      <c r="A72" s="330" t="s">
        <v>37</v>
      </c>
    </row>
    <row r="73" spans="1:8" ht="20.100000000000001" customHeight="1" x14ac:dyDescent="0.25">
      <c r="A73" s="328" t="s">
        <v>437</v>
      </c>
      <c r="B73" s="328" t="s">
        <v>438</v>
      </c>
      <c r="C73" s="333" t="s">
        <v>37</v>
      </c>
      <c r="D73" s="332">
        <v>277110.28000000003</v>
      </c>
      <c r="E73" s="332">
        <v>0</v>
      </c>
      <c r="F73" s="332">
        <v>0</v>
      </c>
      <c r="G73" s="333" t="s">
        <v>37</v>
      </c>
      <c r="H73" s="332">
        <v>277110.28000000003</v>
      </c>
    </row>
    <row r="74" spans="1:8" ht="20.100000000000001" customHeight="1" x14ac:dyDescent="0.25">
      <c r="A74" s="330" t="s">
        <v>37</v>
      </c>
    </row>
    <row r="75" spans="1:8" ht="20.100000000000001" customHeight="1" x14ac:dyDescent="0.25">
      <c r="A75" s="328" t="s">
        <v>439</v>
      </c>
      <c r="B75" s="328" t="s">
        <v>440</v>
      </c>
      <c r="C75" s="332">
        <v>346017.2</v>
      </c>
      <c r="D75" s="333" t="s">
        <v>37</v>
      </c>
      <c r="E75" s="332">
        <v>0</v>
      </c>
      <c r="F75" s="332">
        <v>0</v>
      </c>
      <c r="G75" s="332">
        <v>346017.2</v>
      </c>
      <c r="H75" s="333" t="s">
        <v>37</v>
      </c>
    </row>
    <row r="76" spans="1:8" ht="20.100000000000001" customHeight="1" x14ac:dyDescent="0.25">
      <c r="A76" s="334" t="s">
        <v>441</v>
      </c>
      <c r="B76" s="334" t="s">
        <v>442</v>
      </c>
      <c r="C76" s="335">
        <v>9900</v>
      </c>
      <c r="D76" s="330" t="s">
        <v>37</v>
      </c>
      <c r="E76" s="335">
        <v>0</v>
      </c>
      <c r="F76" s="335">
        <v>0</v>
      </c>
      <c r="G76" s="335">
        <v>9900</v>
      </c>
      <c r="H76" s="330" t="s">
        <v>37</v>
      </c>
    </row>
    <row r="77" spans="1:8" ht="20.100000000000001" customHeight="1" x14ac:dyDescent="0.25">
      <c r="A77" s="334" t="s">
        <v>443</v>
      </c>
      <c r="B77" s="334" t="s">
        <v>444</v>
      </c>
      <c r="C77" s="335">
        <v>14915</v>
      </c>
      <c r="D77" s="330" t="s">
        <v>37</v>
      </c>
      <c r="E77" s="335">
        <v>0</v>
      </c>
      <c r="F77" s="335">
        <v>0</v>
      </c>
      <c r="G77" s="335">
        <v>14915</v>
      </c>
      <c r="H77" s="330" t="s">
        <v>37</v>
      </c>
    </row>
    <row r="78" spans="1:8" ht="20.100000000000001" customHeight="1" x14ac:dyDescent="0.25">
      <c r="A78" s="334" t="s">
        <v>445</v>
      </c>
      <c r="B78" s="334" t="s">
        <v>446</v>
      </c>
      <c r="C78" s="335">
        <v>144725.19</v>
      </c>
      <c r="D78" s="330" t="s">
        <v>37</v>
      </c>
      <c r="E78" s="335">
        <v>0</v>
      </c>
      <c r="F78" s="335">
        <v>0</v>
      </c>
      <c r="G78" s="335">
        <v>144725.19</v>
      </c>
      <c r="H78" s="330" t="s">
        <v>37</v>
      </c>
    </row>
    <row r="79" spans="1:8" ht="20.100000000000001" customHeight="1" x14ac:dyDescent="0.25">
      <c r="A79" s="334" t="s">
        <v>447</v>
      </c>
      <c r="B79" s="334" t="s">
        <v>448</v>
      </c>
      <c r="C79" s="335">
        <v>93440.02</v>
      </c>
      <c r="D79" s="330" t="s">
        <v>37</v>
      </c>
      <c r="E79" s="335">
        <v>0</v>
      </c>
      <c r="F79" s="335">
        <v>0</v>
      </c>
      <c r="G79" s="335">
        <v>93440.02</v>
      </c>
      <c r="H79" s="330" t="s">
        <v>37</v>
      </c>
    </row>
    <row r="80" spans="1:8" ht="20.100000000000001" customHeight="1" x14ac:dyDescent="0.25">
      <c r="A80" s="334" t="s">
        <v>449</v>
      </c>
      <c r="B80" s="334" t="s">
        <v>450</v>
      </c>
      <c r="C80" s="335">
        <v>16512.27</v>
      </c>
      <c r="D80" s="330" t="s">
        <v>37</v>
      </c>
      <c r="E80" s="335">
        <v>0</v>
      </c>
      <c r="F80" s="335">
        <v>0</v>
      </c>
      <c r="G80" s="335">
        <v>16512.27</v>
      </c>
      <c r="H80" s="330" t="s">
        <v>37</v>
      </c>
    </row>
    <row r="81" spans="1:8" ht="20.100000000000001" customHeight="1" x14ac:dyDescent="0.25">
      <c r="A81" s="334" t="s">
        <v>451</v>
      </c>
      <c r="B81" s="334" t="s">
        <v>452</v>
      </c>
      <c r="C81" s="335">
        <v>22340.13</v>
      </c>
      <c r="D81" s="330" t="s">
        <v>37</v>
      </c>
      <c r="E81" s="335">
        <v>0</v>
      </c>
      <c r="F81" s="335">
        <v>0</v>
      </c>
      <c r="G81" s="335">
        <v>22340.13</v>
      </c>
      <c r="H81" s="330" t="s">
        <v>37</v>
      </c>
    </row>
    <row r="82" spans="1:8" ht="20.100000000000001" customHeight="1" x14ac:dyDescent="0.25">
      <c r="A82" s="334" t="s">
        <v>453</v>
      </c>
      <c r="B82" s="334" t="s">
        <v>454</v>
      </c>
      <c r="C82" s="335">
        <v>21987.18</v>
      </c>
      <c r="D82" s="330" t="s">
        <v>37</v>
      </c>
      <c r="E82" s="335">
        <v>0</v>
      </c>
      <c r="F82" s="335">
        <v>0</v>
      </c>
      <c r="G82" s="335">
        <v>21987.18</v>
      </c>
      <c r="H82" s="330" t="s">
        <v>37</v>
      </c>
    </row>
    <row r="83" spans="1:8" ht="20.100000000000001" customHeight="1" x14ac:dyDescent="0.25">
      <c r="A83" s="334" t="s">
        <v>455</v>
      </c>
      <c r="B83" s="334" t="s">
        <v>456</v>
      </c>
      <c r="C83" s="335">
        <v>22197.41</v>
      </c>
      <c r="D83" s="330" t="s">
        <v>37</v>
      </c>
      <c r="E83" s="335">
        <v>0</v>
      </c>
      <c r="F83" s="335">
        <v>0</v>
      </c>
      <c r="G83" s="335">
        <v>22197.41</v>
      </c>
      <c r="H83" s="330" t="s">
        <v>37</v>
      </c>
    </row>
    <row r="84" spans="1:8" ht="20.100000000000001" customHeight="1" x14ac:dyDescent="0.25">
      <c r="A84" s="330" t="s">
        <v>37</v>
      </c>
    </row>
    <row r="85" spans="1:8" ht="20.100000000000001" customHeight="1" x14ac:dyDescent="0.25">
      <c r="A85" s="328" t="s">
        <v>457</v>
      </c>
      <c r="B85" s="328" t="s">
        <v>458</v>
      </c>
      <c r="C85" s="333" t="s">
        <v>37</v>
      </c>
      <c r="D85" s="332">
        <v>172461.45</v>
      </c>
      <c r="E85" s="332">
        <v>0</v>
      </c>
      <c r="F85" s="332">
        <v>0</v>
      </c>
      <c r="G85" s="333" t="s">
        <v>37</v>
      </c>
      <c r="H85" s="332">
        <v>172461.45</v>
      </c>
    </row>
    <row r="86" spans="1:8" ht="20.100000000000001" customHeight="1" x14ac:dyDescent="0.25">
      <c r="A86" s="330" t="s">
        <v>37</v>
      </c>
    </row>
    <row r="87" spans="1:8" ht="20.100000000000001" customHeight="1" x14ac:dyDescent="0.25">
      <c r="A87" s="328" t="s">
        <v>459</v>
      </c>
      <c r="B87" s="328" t="s">
        <v>460</v>
      </c>
      <c r="C87" s="332">
        <v>89321.81</v>
      </c>
      <c r="D87" s="333" t="s">
        <v>37</v>
      </c>
      <c r="E87" s="332">
        <v>264.89</v>
      </c>
      <c r="F87" s="332">
        <v>0</v>
      </c>
      <c r="G87" s="332">
        <v>89586.7</v>
      </c>
      <c r="H87" s="333" t="s">
        <v>37</v>
      </c>
    </row>
    <row r="88" spans="1:8" ht="20.100000000000001" customHeight="1" x14ac:dyDescent="0.25">
      <c r="A88" s="334" t="s">
        <v>461</v>
      </c>
      <c r="B88" s="334" t="s">
        <v>462</v>
      </c>
      <c r="C88" s="335">
        <v>17339.810000000001</v>
      </c>
      <c r="D88" s="330" t="s">
        <v>37</v>
      </c>
      <c r="E88" s="335">
        <v>264.89</v>
      </c>
      <c r="F88" s="335">
        <v>0</v>
      </c>
      <c r="G88" s="335">
        <v>17604.7</v>
      </c>
      <c r="H88" s="330" t="s">
        <v>37</v>
      </c>
    </row>
    <row r="89" spans="1:8" ht="20.100000000000001" customHeight="1" x14ac:dyDescent="0.25">
      <c r="A89" s="334" t="s">
        <v>463</v>
      </c>
      <c r="B89" s="334" t="s">
        <v>464</v>
      </c>
      <c r="C89" s="335">
        <v>71982</v>
      </c>
      <c r="D89" s="330" t="s">
        <v>37</v>
      </c>
      <c r="E89" s="335">
        <v>0</v>
      </c>
      <c r="F89" s="335">
        <v>0</v>
      </c>
      <c r="G89" s="335">
        <v>71982</v>
      </c>
      <c r="H89" s="330" t="s">
        <v>37</v>
      </c>
    </row>
    <row r="90" spans="1:8" ht="20.100000000000001" customHeight="1" x14ac:dyDescent="0.25">
      <c r="A90" s="330" t="s">
        <v>37</v>
      </c>
    </row>
    <row r="91" spans="1:8" ht="20.100000000000001" customHeight="1" x14ac:dyDescent="0.25">
      <c r="A91" s="328" t="s">
        <v>465</v>
      </c>
      <c r="B91" s="328" t="s">
        <v>466</v>
      </c>
      <c r="C91" s="332">
        <v>5614.12</v>
      </c>
      <c r="D91" s="333" t="s">
        <v>37</v>
      </c>
      <c r="E91" s="332">
        <v>0</v>
      </c>
      <c r="F91" s="332">
        <v>0</v>
      </c>
      <c r="G91" s="332">
        <v>5614.12</v>
      </c>
      <c r="H91" s="333" t="s">
        <v>37</v>
      </c>
    </row>
    <row r="92" spans="1:8" ht="20.100000000000001" customHeight="1" x14ac:dyDescent="0.25">
      <c r="A92" s="334" t="s">
        <v>467</v>
      </c>
      <c r="B92" s="334" t="s">
        <v>468</v>
      </c>
      <c r="C92" s="335">
        <v>5614.12</v>
      </c>
      <c r="D92" s="330" t="s">
        <v>37</v>
      </c>
      <c r="E92" s="335">
        <v>0</v>
      </c>
      <c r="F92" s="335">
        <v>0</v>
      </c>
      <c r="G92" s="335">
        <v>5614.12</v>
      </c>
      <c r="H92" s="330" t="s">
        <v>37</v>
      </c>
    </row>
    <row r="93" spans="1:8" ht="20.100000000000001" customHeight="1" x14ac:dyDescent="0.25">
      <c r="A93" s="330" t="s">
        <v>37</v>
      </c>
    </row>
    <row r="94" spans="1:8" ht="20.100000000000001" customHeight="1" x14ac:dyDescent="0.25">
      <c r="A94" s="328" t="s">
        <v>469</v>
      </c>
      <c r="B94" s="328" t="s">
        <v>470</v>
      </c>
      <c r="C94" s="332">
        <v>2000</v>
      </c>
      <c r="D94" s="333" t="s">
        <v>37</v>
      </c>
      <c r="E94" s="332">
        <v>0</v>
      </c>
      <c r="F94" s="332">
        <v>0</v>
      </c>
      <c r="G94" s="332">
        <v>2000</v>
      </c>
      <c r="H94" s="333" t="s">
        <v>37</v>
      </c>
    </row>
    <row r="95" spans="1:8" ht="20.100000000000001" customHeight="1" x14ac:dyDescent="0.25">
      <c r="A95" s="334" t="s">
        <v>471</v>
      </c>
      <c r="B95" s="334" t="s">
        <v>472</v>
      </c>
      <c r="C95" s="335">
        <v>2000</v>
      </c>
      <c r="D95" s="330" t="s">
        <v>37</v>
      </c>
      <c r="E95" s="335">
        <v>0</v>
      </c>
      <c r="F95" s="335">
        <v>0</v>
      </c>
      <c r="G95" s="335">
        <v>2000</v>
      </c>
      <c r="H95" s="330" t="s">
        <v>37</v>
      </c>
    </row>
    <row r="96" spans="1:8" ht="20.100000000000001" customHeight="1" x14ac:dyDescent="0.25">
      <c r="A96" s="330" t="s">
        <v>37</v>
      </c>
    </row>
    <row r="97" spans="1:8" ht="20.100000000000001" customHeight="1" x14ac:dyDescent="0.25">
      <c r="A97" s="328" t="s">
        <v>473</v>
      </c>
      <c r="B97" s="328" t="s">
        <v>474</v>
      </c>
      <c r="C97" s="333" t="s">
        <v>37</v>
      </c>
      <c r="D97" s="332">
        <v>0</v>
      </c>
      <c r="E97" s="332">
        <v>1232899.3899999999</v>
      </c>
      <c r="F97" s="332">
        <v>1232899.3899999999</v>
      </c>
      <c r="G97" s="333" t="s">
        <v>37</v>
      </c>
      <c r="H97" s="332">
        <v>0</v>
      </c>
    </row>
    <row r="98" spans="1:8" ht="20.100000000000001" customHeight="1" x14ac:dyDescent="0.25">
      <c r="A98" s="334" t="s">
        <v>475</v>
      </c>
      <c r="B98" s="334" t="s">
        <v>374</v>
      </c>
      <c r="C98" s="330" t="s">
        <v>37</v>
      </c>
      <c r="D98" s="335">
        <v>0</v>
      </c>
      <c r="E98" s="335">
        <v>15896.12</v>
      </c>
      <c r="F98" s="335">
        <v>15896.12</v>
      </c>
      <c r="G98" s="330" t="s">
        <v>37</v>
      </c>
      <c r="H98" s="335">
        <v>0</v>
      </c>
    </row>
    <row r="99" spans="1:8" ht="20.100000000000001" customHeight="1" x14ac:dyDescent="0.25">
      <c r="A99" s="334" t="s">
        <v>476</v>
      </c>
      <c r="B99" s="334" t="s">
        <v>477</v>
      </c>
      <c r="C99" s="330" t="s">
        <v>37</v>
      </c>
      <c r="D99" s="335">
        <v>0</v>
      </c>
      <c r="E99" s="335">
        <v>10096.120000000001</v>
      </c>
      <c r="F99" s="335">
        <v>10096.120000000001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478</v>
      </c>
      <c r="B100" s="334" t="s">
        <v>479</v>
      </c>
      <c r="C100" s="330" t="s">
        <v>37</v>
      </c>
      <c r="D100" s="335">
        <v>0</v>
      </c>
      <c r="E100" s="335">
        <v>5800</v>
      </c>
      <c r="F100" s="335">
        <v>5800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841</v>
      </c>
      <c r="B101" s="334" t="s">
        <v>842</v>
      </c>
      <c r="C101" s="330" t="s">
        <v>37</v>
      </c>
      <c r="D101" s="335">
        <v>0</v>
      </c>
      <c r="E101" s="335">
        <v>359.6</v>
      </c>
      <c r="F101" s="335">
        <v>359.6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843</v>
      </c>
      <c r="B102" s="334" t="s">
        <v>844</v>
      </c>
      <c r="C102" s="330" t="s">
        <v>37</v>
      </c>
      <c r="D102" s="335">
        <v>0</v>
      </c>
      <c r="E102" s="335">
        <v>359.6</v>
      </c>
      <c r="F102" s="335">
        <v>359.6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482</v>
      </c>
      <c r="B103" s="334" t="s">
        <v>483</v>
      </c>
      <c r="C103" s="330" t="s">
        <v>37</v>
      </c>
      <c r="D103" s="335">
        <v>0</v>
      </c>
      <c r="E103" s="335">
        <v>165.8</v>
      </c>
      <c r="F103" s="335">
        <v>165.8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486</v>
      </c>
      <c r="B104" s="334" t="s">
        <v>487</v>
      </c>
      <c r="C104" s="330" t="s">
        <v>37</v>
      </c>
      <c r="D104" s="335">
        <v>0</v>
      </c>
      <c r="E104" s="335">
        <v>165.8</v>
      </c>
      <c r="F104" s="335">
        <v>165.8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490</v>
      </c>
      <c r="B105" s="334" t="s">
        <v>491</v>
      </c>
      <c r="C105" s="330" t="s">
        <v>37</v>
      </c>
      <c r="D105" s="335">
        <v>0</v>
      </c>
      <c r="E105" s="335">
        <v>8846.6</v>
      </c>
      <c r="F105" s="335">
        <v>8846.6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492</v>
      </c>
      <c r="B106" s="334" t="s">
        <v>493</v>
      </c>
      <c r="C106" s="330" t="s">
        <v>37</v>
      </c>
      <c r="D106" s="335">
        <v>0</v>
      </c>
      <c r="E106" s="335">
        <v>5500</v>
      </c>
      <c r="F106" s="335">
        <v>5500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494</v>
      </c>
      <c r="B107" s="334" t="s">
        <v>495</v>
      </c>
      <c r="C107" s="330" t="s">
        <v>37</v>
      </c>
      <c r="D107" s="335">
        <v>0</v>
      </c>
      <c r="E107" s="335">
        <v>3346.6</v>
      </c>
      <c r="F107" s="335">
        <v>3346.6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945</v>
      </c>
      <c r="B108" s="334" t="s">
        <v>946</v>
      </c>
      <c r="C108" s="330" t="s">
        <v>37</v>
      </c>
      <c r="D108" s="335">
        <v>0</v>
      </c>
      <c r="E108" s="335">
        <v>222461.81</v>
      </c>
      <c r="F108" s="335">
        <v>222461.81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955</v>
      </c>
      <c r="B109" s="334" t="s">
        <v>956</v>
      </c>
      <c r="C109" s="330" t="s">
        <v>37</v>
      </c>
      <c r="D109" s="335">
        <v>0</v>
      </c>
      <c r="E109" s="335">
        <v>222461.81</v>
      </c>
      <c r="F109" s="335">
        <v>222461.81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502</v>
      </c>
      <c r="B110" s="334" t="s">
        <v>503</v>
      </c>
      <c r="C110" s="330" t="s">
        <v>37</v>
      </c>
      <c r="D110" s="335">
        <v>0</v>
      </c>
      <c r="E110" s="335">
        <v>427204.8</v>
      </c>
      <c r="F110" s="335">
        <v>427204.8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504</v>
      </c>
      <c r="B111" s="334" t="s">
        <v>505</v>
      </c>
      <c r="C111" s="330" t="s">
        <v>37</v>
      </c>
      <c r="D111" s="335">
        <v>0</v>
      </c>
      <c r="E111" s="335">
        <v>427204.8</v>
      </c>
      <c r="F111" s="335">
        <v>427204.8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506</v>
      </c>
      <c r="B112" s="334" t="s">
        <v>507</v>
      </c>
      <c r="C112" s="330" t="s">
        <v>37</v>
      </c>
      <c r="D112" s="335">
        <v>0</v>
      </c>
      <c r="E112" s="335">
        <v>201.84</v>
      </c>
      <c r="F112" s="335">
        <v>201.84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508</v>
      </c>
      <c r="B113" s="334" t="s">
        <v>509</v>
      </c>
      <c r="C113" s="330" t="s">
        <v>37</v>
      </c>
      <c r="D113" s="335">
        <v>0</v>
      </c>
      <c r="E113" s="335">
        <v>201.84</v>
      </c>
      <c r="F113" s="335">
        <v>201.84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512</v>
      </c>
      <c r="B114" s="334" t="s">
        <v>513</v>
      </c>
      <c r="C114" s="330" t="s">
        <v>37</v>
      </c>
      <c r="D114" s="335">
        <v>0</v>
      </c>
      <c r="E114" s="335">
        <v>111207.66</v>
      </c>
      <c r="F114" s="335">
        <v>111207.66</v>
      </c>
      <c r="G114" s="330" t="s">
        <v>37</v>
      </c>
      <c r="H114" s="335">
        <v>0</v>
      </c>
    </row>
    <row r="115" spans="1:8" ht="20.100000000000001" customHeight="1" x14ac:dyDescent="0.25">
      <c r="A115" s="334" t="s">
        <v>516</v>
      </c>
      <c r="B115" s="334" t="s">
        <v>517</v>
      </c>
      <c r="C115" s="330" t="s">
        <v>37</v>
      </c>
      <c r="D115" s="335">
        <v>0</v>
      </c>
      <c r="E115" s="335">
        <v>111207.66</v>
      </c>
      <c r="F115" s="335">
        <v>111207.66</v>
      </c>
      <c r="G115" s="330" t="s">
        <v>37</v>
      </c>
      <c r="H115" s="335">
        <v>0</v>
      </c>
    </row>
    <row r="116" spans="1:8" ht="20.100000000000001" customHeight="1" x14ac:dyDescent="0.25">
      <c r="A116" s="334" t="s">
        <v>524</v>
      </c>
      <c r="B116" s="334" t="s">
        <v>525</v>
      </c>
      <c r="C116" s="330" t="s">
        <v>37</v>
      </c>
      <c r="D116" s="335">
        <v>0</v>
      </c>
      <c r="E116" s="335">
        <v>1805.2</v>
      </c>
      <c r="F116" s="335">
        <v>1805.2</v>
      </c>
      <c r="G116" s="330" t="s">
        <v>37</v>
      </c>
      <c r="H116" s="335">
        <v>0</v>
      </c>
    </row>
    <row r="117" spans="1:8" ht="20.100000000000001" customHeight="1" x14ac:dyDescent="0.25">
      <c r="A117" s="334" t="s">
        <v>526</v>
      </c>
      <c r="B117" s="334" t="s">
        <v>527</v>
      </c>
      <c r="C117" s="330" t="s">
        <v>37</v>
      </c>
      <c r="D117" s="335">
        <v>0</v>
      </c>
      <c r="E117" s="335">
        <v>1805.2</v>
      </c>
      <c r="F117" s="335">
        <v>1805.2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532</v>
      </c>
      <c r="B118" s="334" t="s">
        <v>533</v>
      </c>
      <c r="C118" s="330" t="s">
        <v>37</v>
      </c>
      <c r="D118" s="335">
        <v>0</v>
      </c>
      <c r="E118" s="335">
        <v>33548.519999999997</v>
      </c>
      <c r="F118" s="335">
        <v>33548.519999999997</v>
      </c>
      <c r="G118" s="330" t="s">
        <v>37</v>
      </c>
      <c r="H118" s="335">
        <v>0</v>
      </c>
    </row>
    <row r="119" spans="1:8" ht="20.100000000000001" customHeight="1" x14ac:dyDescent="0.25">
      <c r="A119" s="334" t="s">
        <v>536</v>
      </c>
      <c r="B119" s="334" t="s">
        <v>537</v>
      </c>
      <c r="C119" s="330" t="s">
        <v>37</v>
      </c>
      <c r="D119" s="335">
        <v>0</v>
      </c>
      <c r="E119" s="335">
        <v>26100</v>
      </c>
      <c r="F119" s="335">
        <v>26100</v>
      </c>
      <c r="G119" s="330" t="s">
        <v>37</v>
      </c>
      <c r="H119" s="335">
        <v>0</v>
      </c>
    </row>
    <row r="120" spans="1:8" ht="20.100000000000001" customHeight="1" x14ac:dyDescent="0.25">
      <c r="A120" s="334" t="s">
        <v>968</v>
      </c>
      <c r="B120" s="334" t="s">
        <v>969</v>
      </c>
      <c r="C120" s="330" t="s">
        <v>37</v>
      </c>
      <c r="D120" s="335">
        <v>0</v>
      </c>
      <c r="E120" s="335">
        <v>7448.52</v>
      </c>
      <c r="F120" s="335">
        <v>7448.52</v>
      </c>
      <c r="G120" s="330" t="s">
        <v>37</v>
      </c>
      <c r="H120" s="335">
        <v>0</v>
      </c>
    </row>
    <row r="121" spans="1:8" ht="20.100000000000001" customHeight="1" x14ac:dyDescent="0.25">
      <c r="A121" s="334" t="s">
        <v>541</v>
      </c>
      <c r="B121" s="334" t="s">
        <v>542</v>
      </c>
      <c r="C121" s="330" t="s">
        <v>37</v>
      </c>
      <c r="D121" s="335">
        <v>0</v>
      </c>
      <c r="E121" s="335">
        <v>87890.09</v>
      </c>
      <c r="F121" s="335">
        <v>87890.09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970</v>
      </c>
      <c r="B122" s="334" t="s">
        <v>971</v>
      </c>
      <c r="C122" s="330" t="s">
        <v>37</v>
      </c>
      <c r="D122" s="335">
        <v>0</v>
      </c>
      <c r="E122" s="335">
        <v>87686.41</v>
      </c>
      <c r="F122" s="335">
        <v>87686.41</v>
      </c>
      <c r="G122" s="330" t="s">
        <v>37</v>
      </c>
      <c r="H122" s="335">
        <v>0</v>
      </c>
    </row>
    <row r="123" spans="1:8" ht="20.100000000000001" customHeight="1" x14ac:dyDescent="0.25">
      <c r="A123" s="334" t="s">
        <v>543</v>
      </c>
      <c r="B123" s="334" t="s">
        <v>306</v>
      </c>
      <c r="C123" s="330" t="s">
        <v>37</v>
      </c>
      <c r="D123" s="335">
        <v>0</v>
      </c>
      <c r="E123" s="335">
        <v>203.68</v>
      </c>
      <c r="F123" s="335">
        <v>203.68</v>
      </c>
      <c r="G123" s="330" t="s">
        <v>37</v>
      </c>
      <c r="H123" s="335">
        <v>0</v>
      </c>
    </row>
    <row r="124" spans="1:8" ht="20.100000000000001" customHeight="1" x14ac:dyDescent="0.25">
      <c r="A124" s="334" t="s">
        <v>544</v>
      </c>
      <c r="B124" s="334" t="s">
        <v>364</v>
      </c>
      <c r="C124" s="330" t="s">
        <v>37</v>
      </c>
      <c r="D124" s="335">
        <v>0</v>
      </c>
      <c r="E124" s="335">
        <v>323311.34999999998</v>
      </c>
      <c r="F124" s="335">
        <v>323311.34999999998</v>
      </c>
      <c r="G124" s="330" t="s">
        <v>37</v>
      </c>
      <c r="H124" s="335">
        <v>0</v>
      </c>
    </row>
    <row r="125" spans="1:8" ht="20.100000000000001" customHeight="1" x14ac:dyDescent="0.25">
      <c r="A125" s="334" t="s">
        <v>545</v>
      </c>
      <c r="B125" s="334" t="s">
        <v>546</v>
      </c>
      <c r="C125" s="330" t="s">
        <v>37</v>
      </c>
      <c r="D125" s="335">
        <v>0</v>
      </c>
      <c r="E125" s="335">
        <v>212473.35</v>
      </c>
      <c r="F125" s="335">
        <v>212473.35</v>
      </c>
      <c r="G125" s="330" t="s">
        <v>37</v>
      </c>
      <c r="H125" s="335">
        <v>0</v>
      </c>
    </row>
    <row r="126" spans="1:8" ht="20.100000000000001" customHeight="1" x14ac:dyDescent="0.25">
      <c r="A126" s="334" t="s">
        <v>547</v>
      </c>
      <c r="B126" s="334" t="s">
        <v>548</v>
      </c>
      <c r="C126" s="330" t="s">
        <v>37</v>
      </c>
      <c r="D126" s="335">
        <v>0</v>
      </c>
      <c r="E126" s="335">
        <v>110838</v>
      </c>
      <c r="F126" s="335">
        <v>110838</v>
      </c>
      <c r="G126" s="330" t="s">
        <v>37</v>
      </c>
      <c r="H126" s="335">
        <v>0</v>
      </c>
    </row>
    <row r="127" spans="1:8" ht="20.100000000000001" customHeight="1" x14ac:dyDescent="0.25">
      <c r="A127" s="330" t="s">
        <v>37</v>
      </c>
    </row>
    <row r="128" spans="1:8" ht="20.100000000000001" customHeight="1" x14ac:dyDescent="0.25">
      <c r="A128" s="328" t="s">
        <v>565</v>
      </c>
      <c r="B128" s="328" t="s">
        <v>566</v>
      </c>
      <c r="C128" s="333" t="s">
        <v>37</v>
      </c>
      <c r="D128" s="332">
        <v>0</v>
      </c>
      <c r="E128" s="332">
        <v>31583.8</v>
      </c>
      <c r="F128" s="332">
        <v>31583.8</v>
      </c>
      <c r="G128" s="333" t="s">
        <v>37</v>
      </c>
      <c r="H128" s="332">
        <v>0</v>
      </c>
    </row>
    <row r="129" spans="1:8" ht="20.100000000000001" customHeight="1" x14ac:dyDescent="0.25">
      <c r="A129" s="334" t="s">
        <v>567</v>
      </c>
      <c r="B129" s="334" t="s">
        <v>568</v>
      </c>
      <c r="C129" s="330" t="s">
        <v>37</v>
      </c>
      <c r="D129" s="335">
        <v>0</v>
      </c>
      <c r="E129" s="335">
        <v>31583.8</v>
      </c>
      <c r="F129" s="335">
        <v>31583.8</v>
      </c>
      <c r="G129" s="330" t="s">
        <v>37</v>
      </c>
      <c r="H129" s="335">
        <v>0</v>
      </c>
    </row>
    <row r="130" spans="1:8" ht="20.100000000000001" customHeight="1" x14ac:dyDescent="0.25">
      <c r="A130" s="330" t="s">
        <v>37</v>
      </c>
    </row>
    <row r="131" spans="1:8" ht="20.100000000000001" customHeight="1" x14ac:dyDescent="0.25">
      <c r="A131" s="328" t="s">
        <v>569</v>
      </c>
      <c r="B131" s="328" t="s">
        <v>570</v>
      </c>
      <c r="C131" s="333" t="s">
        <v>37</v>
      </c>
      <c r="D131" s="332">
        <v>0</v>
      </c>
      <c r="E131" s="332">
        <v>160395.23000000001</v>
      </c>
      <c r="F131" s="332">
        <v>160395.23000000001</v>
      </c>
      <c r="G131" s="333" t="s">
        <v>37</v>
      </c>
      <c r="H131" s="332">
        <v>0</v>
      </c>
    </row>
    <row r="132" spans="1:8" ht="20.100000000000001" customHeight="1" x14ac:dyDescent="0.25">
      <c r="A132" s="334" t="s">
        <v>571</v>
      </c>
      <c r="B132" s="334" t="s">
        <v>572</v>
      </c>
      <c r="C132" s="330" t="s">
        <v>37</v>
      </c>
      <c r="D132" s="335">
        <v>0</v>
      </c>
      <c r="E132" s="335">
        <v>160395.23000000001</v>
      </c>
      <c r="F132" s="335">
        <v>160395.23000000001</v>
      </c>
      <c r="G132" s="330" t="s">
        <v>37</v>
      </c>
      <c r="H132" s="335">
        <v>0</v>
      </c>
    </row>
    <row r="133" spans="1:8" ht="20.100000000000001" customHeight="1" x14ac:dyDescent="0.25">
      <c r="A133" s="330" t="s">
        <v>37</v>
      </c>
    </row>
    <row r="134" spans="1:8" ht="20.100000000000001" customHeight="1" x14ac:dyDescent="0.25">
      <c r="A134" s="328" t="s">
        <v>573</v>
      </c>
      <c r="B134" s="328" t="s">
        <v>574</v>
      </c>
      <c r="C134" s="333" t="s">
        <v>37</v>
      </c>
      <c r="D134" s="332">
        <v>99952.47</v>
      </c>
      <c r="E134" s="332">
        <v>160395.23000000001</v>
      </c>
      <c r="F134" s="332">
        <v>201973.8</v>
      </c>
      <c r="G134" s="333" t="s">
        <v>37</v>
      </c>
      <c r="H134" s="332">
        <v>141531.04</v>
      </c>
    </row>
    <row r="135" spans="1:8" ht="20.100000000000001" customHeight="1" x14ac:dyDescent="0.25">
      <c r="A135" s="334" t="s">
        <v>575</v>
      </c>
      <c r="B135" s="334" t="s">
        <v>576</v>
      </c>
      <c r="C135" s="330" t="s">
        <v>37</v>
      </c>
      <c r="D135" s="335">
        <v>99952.47</v>
      </c>
      <c r="E135" s="335">
        <v>160395.23000000001</v>
      </c>
      <c r="F135" s="335">
        <v>201973.8</v>
      </c>
      <c r="G135" s="330" t="s">
        <v>37</v>
      </c>
      <c r="H135" s="335">
        <v>141531.04</v>
      </c>
    </row>
    <row r="136" spans="1:8" ht="20.100000000000001" customHeight="1" x14ac:dyDescent="0.25">
      <c r="A136" s="330" t="s">
        <v>37</v>
      </c>
    </row>
    <row r="137" spans="1:8" ht="20.100000000000001" customHeight="1" x14ac:dyDescent="0.25">
      <c r="A137" s="328" t="s">
        <v>577</v>
      </c>
      <c r="B137" s="328" t="s">
        <v>578</v>
      </c>
      <c r="C137" s="333" t="s">
        <v>37</v>
      </c>
      <c r="D137" s="332">
        <v>21689.96</v>
      </c>
      <c r="E137" s="332">
        <v>37846.49</v>
      </c>
      <c r="F137" s="332">
        <v>34856.04</v>
      </c>
      <c r="G137" s="333" t="s">
        <v>37</v>
      </c>
      <c r="H137" s="332">
        <v>18699.509999999998</v>
      </c>
    </row>
    <row r="138" spans="1:8" ht="20.100000000000001" customHeight="1" x14ac:dyDescent="0.25">
      <c r="A138" s="334" t="s">
        <v>579</v>
      </c>
      <c r="B138" s="334" t="s">
        <v>580</v>
      </c>
      <c r="C138" s="330" t="s">
        <v>37</v>
      </c>
      <c r="D138" s="335">
        <v>2080</v>
      </c>
      <c r="E138" s="335">
        <v>2080</v>
      </c>
      <c r="F138" s="335">
        <v>2743</v>
      </c>
      <c r="G138" s="330" t="s">
        <v>37</v>
      </c>
      <c r="H138" s="335">
        <v>2743</v>
      </c>
    </row>
    <row r="139" spans="1:8" ht="20.100000000000001" customHeight="1" x14ac:dyDescent="0.25">
      <c r="A139" s="334" t="s">
        <v>581</v>
      </c>
      <c r="B139" s="334" t="s">
        <v>582</v>
      </c>
      <c r="C139" s="330" t="s">
        <v>37</v>
      </c>
      <c r="D139" s="335">
        <v>5540</v>
      </c>
      <c r="E139" s="335">
        <v>5540</v>
      </c>
      <c r="F139" s="335">
        <v>0</v>
      </c>
      <c r="G139" s="330" t="s">
        <v>37</v>
      </c>
      <c r="H139" s="335">
        <v>0</v>
      </c>
    </row>
    <row r="140" spans="1:8" ht="20.100000000000001" customHeight="1" x14ac:dyDescent="0.25">
      <c r="A140" s="334" t="s">
        <v>583</v>
      </c>
      <c r="B140" s="334" t="s">
        <v>584</v>
      </c>
      <c r="C140" s="330" t="s">
        <v>37</v>
      </c>
      <c r="D140" s="335">
        <v>0</v>
      </c>
      <c r="E140" s="335">
        <v>16392</v>
      </c>
      <c r="F140" s="335">
        <v>16392</v>
      </c>
      <c r="G140" s="330" t="s">
        <v>37</v>
      </c>
      <c r="H140" s="335">
        <v>0</v>
      </c>
    </row>
    <row r="141" spans="1:8" ht="20.100000000000001" customHeight="1" x14ac:dyDescent="0.25">
      <c r="A141" s="334" t="s">
        <v>585</v>
      </c>
      <c r="B141" s="334" t="s">
        <v>586</v>
      </c>
      <c r="C141" s="330" t="s">
        <v>37</v>
      </c>
      <c r="D141" s="335">
        <v>5909</v>
      </c>
      <c r="E141" s="335">
        <v>5909</v>
      </c>
      <c r="F141" s="335">
        <v>0</v>
      </c>
      <c r="G141" s="330" t="s">
        <v>37</v>
      </c>
      <c r="H141" s="335">
        <v>0</v>
      </c>
    </row>
    <row r="142" spans="1:8" ht="20.100000000000001" customHeight="1" x14ac:dyDescent="0.25">
      <c r="A142" s="334" t="s">
        <v>589</v>
      </c>
      <c r="B142" s="334" t="s">
        <v>590</v>
      </c>
      <c r="C142" s="330" t="s">
        <v>37</v>
      </c>
      <c r="D142" s="335">
        <v>5383.96</v>
      </c>
      <c r="E142" s="335">
        <v>5148.49</v>
      </c>
      <c r="F142" s="335">
        <v>5659.6</v>
      </c>
      <c r="G142" s="330" t="s">
        <v>37</v>
      </c>
      <c r="H142" s="335">
        <v>5895.07</v>
      </c>
    </row>
    <row r="143" spans="1:8" ht="20.100000000000001" customHeight="1" x14ac:dyDescent="0.25">
      <c r="A143" s="334" t="s">
        <v>591</v>
      </c>
      <c r="B143" s="334" t="s">
        <v>592</v>
      </c>
      <c r="C143" s="330" t="s">
        <v>37</v>
      </c>
      <c r="D143" s="335">
        <v>5383.96</v>
      </c>
      <c r="E143" s="335">
        <v>5148.49</v>
      </c>
      <c r="F143" s="335">
        <v>5659.6</v>
      </c>
      <c r="G143" s="330" t="s">
        <v>37</v>
      </c>
      <c r="H143" s="335">
        <v>5895.07</v>
      </c>
    </row>
    <row r="144" spans="1:8" ht="20.100000000000001" customHeight="1" x14ac:dyDescent="0.25">
      <c r="A144" s="334" t="s">
        <v>593</v>
      </c>
      <c r="B144" s="334" t="s">
        <v>594</v>
      </c>
      <c r="C144" s="330" t="s">
        <v>37</v>
      </c>
      <c r="D144" s="335">
        <v>0</v>
      </c>
      <c r="E144" s="335">
        <v>0</v>
      </c>
      <c r="F144" s="335">
        <v>2947.56</v>
      </c>
      <c r="G144" s="330" t="s">
        <v>37</v>
      </c>
      <c r="H144" s="335">
        <v>2947.56</v>
      </c>
    </row>
    <row r="145" spans="1:8" ht="20.100000000000001" customHeight="1" x14ac:dyDescent="0.25">
      <c r="A145" s="334" t="s">
        <v>595</v>
      </c>
      <c r="B145" s="334" t="s">
        <v>596</v>
      </c>
      <c r="C145" s="330" t="s">
        <v>37</v>
      </c>
      <c r="D145" s="335">
        <v>0</v>
      </c>
      <c r="E145" s="335">
        <v>0</v>
      </c>
      <c r="F145" s="335">
        <v>3805.86</v>
      </c>
      <c r="G145" s="330" t="s">
        <v>37</v>
      </c>
      <c r="H145" s="335">
        <v>3805.86</v>
      </c>
    </row>
    <row r="146" spans="1:8" ht="20.100000000000001" customHeight="1" x14ac:dyDescent="0.25">
      <c r="A146" s="334" t="s">
        <v>597</v>
      </c>
      <c r="B146" s="334" t="s">
        <v>598</v>
      </c>
      <c r="C146" s="330" t="s">
        <v>37</v>
      </c>
      <c r="D146" s="335">
        <v>0</v>
      </c>
      <c r="E146" s="335">
        <v>0</v>
      </c>
      <c r="F146" s="335">
        <v>1179.02</v>
      </c>
      <c r="G146" s="330" t="s">
        <v>37</v>
      </c>
      <c r="H146" s="335">
        <v>1179.02</v>
      </c>
    </row>
    <row r="147" spans="1:8" ht="20.100000000000001" customHeight="1" x14ac:dyDescent="0.25">
      <c r="A147" s="334" t="s">
        <v>599</v>
      </c>
      <c r="B147" s="334" t="s">
        <v>600</v>
      </c>
      <c r="C147" s="330" t="s">
        <v>37</v>
      </c>
      <c r="D147" s="335">
        <v>696</v>
      </c>
      <c r="E147" s="335">
        <v>696</v>
      </c>
      <c r="F147" s="335">
        <v>918</v>
      </c>
      <c r="G147" s="330" t="s">
        <v>37</v>
      </c>
      <c r="H147" s="335">
        <v>918</v>
      </c>
    </row>
    <row r="148" spans="1:8" ht="20.100000000000001" customHeight="1" x14ac:dyDescent="0.25">
      <c r="A148" s="334" t="s">
        <v>601</v>
      </c>
      <c r="B148" s="334" t="s">
        <v>602</v>
      </c>
      <c r="C148" s="330" t="s">
        <v>37</v>
      </c>
      <c r="D148" s="335">
        <v>696</v>
      </c>
      <c r="E148" s="335">
        <v>696</v>
      </c>
      <c r="F148" s="335">
        <v>918</v>
      </c>
      <c r="G148" s="330" t="s">
        <v>37</v>
      </c>
      <c r="H148" s="335">
        <v>918</v>
      </c>
    </row>
    <row r="149" spans="1:8" ht="20.100000000000001" customHeight="1" x14ac:dyDescent="0.25">
      <c r="A149" s="334" t="s">
        <v>603</v>
      </c>
      <c r="B149" s="334" t="s">
        <v>604</v>
      </c>
      <c r="C149" s="330" t="s">
        <v>37</v>
      </c>
      <c r="D149" s="335">
        <v>2081</v>
      </c>
      <c r="E149" s="335">
        <v>2081</v>
      </c>
      <c r="F149" s="335">
        <v>1211</v>
      </c>
      <c r="G149" s="330" t="s">
        <v>37</v>
      </c>
      <c r="H149" s="335">
        <v>1211</v>
      </c>
    </row>
    <row r="150" spans="1:8" ht="20.100000000000001" customHeight="1" x14ac:dyDescent="0.25">
      <c r="A150" s="330" t="s">
        <v>37</v>
      </c>
    </row>
    <row r="151" spans="1:8" ht="20.100000000000001" customHeight="1" x14ac:dyDescent="0.25">
      <c r="A151" s="328" t="s">
        <v>605</v>
      </c>
      <c r="B151" s="328" t="s">
        <v>606</v>
      </c>
      <c r="C151" s="333" t="s">
        <v>37</v>
      </c>
      <c r="D151" s="332">
        <v>20000</v>
      </c>
      <c r="E151" s="332">
        <v>0</v>
      </c>
      <c r="F151" s="332">
        <v>0</v>
      </c>
      <c r="G151" s="333" t="s">
        <v>37</v>
      </c>
      <c r="H151" s="332">
        <v>20000</v>
      </c>
    </row>
    <row r="152" spans="1:8" ht="20.100000000000001" customHeight="1" x14ac:dyDescent="0.25">
      <c r="A152" s="334" t="s">
        <v>607</v>
      </c>
      <c r="B152" s="334" t="s">
        <v>157</v>
      </c>
      <c r="C152" s="330" t="s">
        <v>37</v>
      </c>
      <c r="D152" s="335">
        <v>20000</v>
      </c>
      <c r="E152" s="335">
        <v>0</v>
      </c>
      <c r="F152" s="335">
        <v>0</v>
      </c>
      <c r="G152" s="330" t="s">
        <v>37</v>
      </c>
      <c r="H152" s="335">
        <v>20000</v>
      </c>
    </row>
    <row r="153" spans="1:8" ht="20.100000000000001" customHeight="1" x14ac:dyDescent="0.25">
      <c r="A153" s="330" t="s">
        <v>37</v>
      </c>
    </row>
    <row r="154" spans="1:8" ht="20.100000000000001" customHeight="1" x14ac:dyDescent="0.25">
      <c r="A154" s="328" t="s">
        <v>608</v>
      </c>
      <c r="B154" s="328" t="s">
        <v>609</v>
      </c>
      <c r="C154" s="333" t="s">
        <v>37</v>
      </c>
      <c r="D154" s="332">
        <v>11710411.380000001</v>
      </c>
      <c r="E154" s="332">
        <v>0</v>
      </c>
      <c r="F154" s="332">
        <v>0</v>
      </c>
      <c r="G154" s="333" t="s">
        <v>37</v>
      </c>
      <c r="H154" s="332">
        <v>11710411.380000001</v>
      </c>
    </row>
    <row r="155" spans="1:8" ht="20.100000000000001" customHeight="1" x14ac:dyDescent="0.25">
      <c r="A155" s="334" t="s">
        <v>610</v>
      </c>
      <c r="B155" s="334" t="s">
        <v>370</v>
      </c>
      <c r="C155" s="330" t="s">
        <v>37</v>
      </c>
      <c r="D155" s="335">
        <v>5740504.1799999997</v>
      </c>
      <c r="E155" s="335">
        <v>0</v>
      </c>
      <c r="F155" s="335">
        <v>0</v>
      </c>
      <c r="G155" s="330" t="s">
        <v>37</v>
      </c>
      <c r="H155" s="335">
        <v>5740504.1799999997</v>
      </c>
    </row>
    <row r="156" spans="1:8" ht="20.100000000000001" customHeight="1" x14ac:dyDescent="0.25">
      <c r="A156" s="334" t="s">
        <v>611</v>
      </c>
      <c r="B156" s="334" t="s">
        <v>612</v>
      </c>
      <c r="C156" s="330" t="s">
        <v>37</v>
      </c>
      <c r="D156" s="335">
        <v>5969907.2000000002</v>
      </c>
      <c r="E156" s="335">
        <v>0</v>
      </c>
      <c r="F156" s="335">
        <v>0</v>
      </c>
      <c r="G156" s="330" t="s">
        <v>37</v>
      </c>
      <c r="H156" s="335">
        <v>5969907.2000000002</v>
      </c>
    </row>
    <row r="157" spans="1:8" ht="20.100000000000001" customHeight="1" x14ac:dyDescent="0.25">
      <c r="A157" s="330" t="s">
        <v>37</v>
      </c>
    </row>
    <row r="158" spans="1:8" ht="20.100000000000001" customHeight="1" x14ac:dyDescent="0.25">
      <c r="A158" s="328" t="s">
        <v>613</v>
      </c>
      <c r="B158" s="328" t="s">
        <v>614</v>
      </c>
      <c r="C158" s="333" t="s">
        <v>37</v>
      </c>
      <c r="D158" s="336">
        <v>-10126585.16</v>
      </c>
      <c r="E158" s="332">
        <v>0</v>
      </c>
      <c r="F158" s="332">
        <v>0</v>
      </c>
      <c r="G158" s="333" t="s">
        <v>37</v>
      </c>
      <c r="H158" s="336">
        <v>-10126585.16</v>
      </c>
    </row>
    <row r="159" spans="1:8" ht="20.100000000000001" customHeight="1" x14ac:dyDescent="0.25">
      <c r="A159" s="334" t="s">
        <v>615</v>
      </c>
      <c r="B159" s="334" t="s">
        <v>616</v>
      </c>
      <c r="C159" s="330" t="s">
        <v>37</v>
      </c>
      <c r="D159" s="335">
        <v>1078192.92</v>
      </c>
      <c r="E159" s="335">
        <v>0</v>
      </c>
      <c r="F159" s="335">
        <v>0</v>
      </c>
      <c r="G159" s="330" t="s">
        <v>37</v>
      </c>
      <c r="H159" s="335">
        <v>1078192.92</v>
      </c>
    </row>
    <row r="160" spans="1:8" ht="20.100000000000001" customHeight="1" x14ac:dyDescent="0.25">
      <c r="A160" s="334" t="s">
        <v>617</v>
      </c>
      <c r="B160" s="334" t="s">
        <v>618</v>
      </c>
      <c r="C160" s="330" t="s">
        <v>37</v>
      </c>
      <c r="D160" s="337">
        <v>-1753288.06</v>
      </c>
      <c r="E160" s="335">
        <v>0</v>
      </c>
      <c r="F160" s="335">
        <v>0</v>
      </c>
      <c r="G160" s="330" t="s">
        <v>37</v>
      </c>
      <c r="H160" s="337">
        <v>-1753288.06</v>
      </c>
    </row>
    <row r="161" spans="1:8" ht="20.100000000000001" customHeight="1" x14ac:dyDescent="0.25">
      <c r="A161" s="334" t="s">
        <v>619</v>
      </c>
      <c r="B161" s="334" t="s">
        <v>620</v>
      </c>
      <c r="C161" s="330" t="s">
        <v>37</v>
      </c>
      <c r="D161" s="337">
        <v>-4596806.6500000004</v>
      </c>
      <c r="E161" s="335">
        <v>0</v>
      </c>
      <c r="F161" s="335">
        <v>0</v>
      </c>
      <c r="G161" s="330" t="s">
        <v>37</v>
      </c>
      <c r="H161" s="337">
        <v>-4596806.6500000004</v>
      </c>
    </row>
    <row r="162" spans="1:8" ht="20.100000000000001" customHeight="1" x14ac:dyDescent="0.25">
      <c r="A162" s="334" t="s">
        <v>621</v>
      </c>
      <c r="B162" s="334" t="s">
        <v>622</v>
      </c>
      <c r="C162" s="330" t="s">
        <v>37</v>
      </c>
      <c r="D162" s="337">
        <v>-2471106.06</v>
      </c>
      <c r="E162" s="335">
        <v>0</v>
      </c>
      <c r="F162" s="335">
        <v>0</v>
      </c>
      <c r="G162" s="330" t="s">
        <v>37</v>
      </c>
      <c r="H162" s="337">
        <v>-2471106.06</v>
      </c>
    </row>
    <row r="163" spans="1:8" ht="20.100000000000001" customHeight="1" x14ac:dyDescent="0.25">
      <c r="A163" s="334" t="s">
        <v>623</v>
      </c>
      <c r="B163" s="334" t="s">
        <v>624</v>
      </c>
      <c r="C163" s="330" t="s">
        <v>37</v>
      </c>
      <c r="D163" s="337">
        <v>-1781867.14</v>
      </c>
      <c r="E163" s="335">
        <v>0</v>
      </c>
      <c r="F163" s="335">
        <v>0</v>
      </c>
      <c r="G163" s="330" t="s">
        <v>37</v>
      </c>
      <c r="H163" s="337">
        <v>-1781867.14</v>
      </c>
    </row>
    <row r="164" spans="1:8" ht="20.100000000000001" customHeight="1" x14ac:dyDescent="0.25">
      <c r="A164" s="334" t="s">
        <v>625</v>
      </c>
      <c r="B164" s="334" t="s">
        <v>626</v>
      </c>
      <c r="C164" s="330" t="s">
        <v>37</v>
      </c>
      <c r="D164" s="337">
        <v>-408915.19</v>
      </c>
      <c r="E164" s="335">
        <v>0</v>
      </c>
      <c r="F164" s="335">
        <v>0</v>
      </c>
      <c r="G164" s="330" t="s">
        <v>37</v>
      </c>
      <c r="H164" s="337">
        <v>-408915.19</v>
      </c>
    </row>
    <row r="165" spans="1:8" ht="20.100000000000001" customHeight="1" x14ac:dyDescent="0.25">
      <c r="A165" s="334" t="s">
        <v>627</v>
      </c>
      <c r="B165" s="334" t="s">
        <v>628</v>
      </c>
      <c r="C165" s="330" t="s">
        <v>37</v>
      </c>
      <c r="D165" s="335">
        <v>1032072.48</v>
      </c>
      <c r="E165" s="335">
        <v>0</v>
      </c>
      <c r="F165" s="335">
        <v>0</v>
      </c>
      <c r="G165" s="330" t="s">
        <v>37</v>
      </c>
      <c r="H165" s="335">
        <v>1032072.48</v>
      </c>
    </row>
    <row r="166" spans="1:8" ht="20.100000000000001" customHeight="1" x14ac:dyDescent="0.25">
      <c r="A166" s="334" t="s">
        <v>629</v>
      </c>
      <c r="B166" s="334" t="s">
        <v>630</v>
      </c>
      <c r="C166" s="330" t="s">
        <v>37</v>
      </c>
      <c r="D166" s="337">
        <v>-1224867.46</v>
      </c>
      <c r="E166" s="335">
        <v>0</v>
      </c>
      <c r="F166" s="335">
        <v>0</v>
      </c>
      <c r="G166" s="330" t="s">
        <v>37</v>
      </c>
      <c r="H166" s="337">
        <v>-1224867.46</v>
      </c>
    </row>
    <row r="167" spans="1:8" ht="20.100000000000001" customHeight="1" x14ac:dyDescent="0.25">
      <c r="A167" s="330" t="s">
        <v>37</v>
      </c>
    </row>
    <row r="168" spans="1:8" ht="20.100000000000001" customHeight="1" x14ac:dyDescent="0.25">
      <c r="A168" s="328" t="s">
        <v>631</v>
      </c>
      <c r="B168" s="328" t="s">
        <v>632</v>
      </c>
      <c r="C168" s="333" t="s">
        <v>37</v>
      </c>
      <c r="D168" s="332">
        <v>12310407.779999999</v>
      </c>
      <c r="E168" s="332">
        <v>0</v>
      </c>
      <c r="F168" s="332">
        <v>1262336.56</v>
      </c>
      <c r="G168" s="333" t="s">
        <v>37</v>
      </c>
      <c r="H168" s="332">
        <v>13572744.34</v>
      </c>
    </row>
    <row r="169" spans="1:8" ht="20.100000000000001" customHeight="1" x14ac:dyDescent="0.25">
      <c r="A169" s="334" t="s">
        <v>633</v>
      </c>
      <c r="B169" s="334" t="s">
        <v>634</v>
      </c>
      <c r="C169" s="330" t="s">
        <v>37</v>
      </c>
      <c r="D169" s="335">
        <v>12310407.779999999</v>
      </c>
      <c r="E169" s="335">
        <v>0</v>
      </c>
      <c r="F169" s="335">
        <v>1262336.56</v>
      </c>
      <c r="G169" s="330" t="s">
        <v>37</v>
      </c>
      <c r="H169" s="335">
        <v>13572744.34</v>
      </c>
    </row>
    <row r="170" spans="1:8" ht="20.100000000000001" customHeight="1" x14ac:dyDescent="0.25">
      <c r="A170" s="334" t="s">
        <v>635</v>
      </c>
      <c r="B170" s="334" t="s">
        <v>636</v>
      </c>
      <c r="C170" s="330" t="s">
        <v>37</v>
      </c>
      <c r="D170" s="335">
        <v>10095208.800000001</v>
      </c>
      <c r="E170" s="335">
        <v>0</v>
      </c>
      <c r="F170" s="335">
        <v>1232336.56</v>
      </c>
      <c r="G170" s="330" t="s">
        <v>37</v>
      </c>
      <c r="H170" s="335">
        <v>11327545.359999999</v>
      </c>
    </row>
    <row r="171" spans="1:8" ht="20.100000000000001" customHeight="1" x14ac:dyDescent="0.25">
      <c r="A171" s="334" t="s">
        <v>637</v>
      </c>
      <c r="B171" s="334" t="s">
        <v>638</v>
      </c>
      <c r="C171" s="330" t="s">
        <v>37</v>
      </c>
      <c r="D171" s="335">
        <v>1437986.55</v>
      </c>
      <c r="E171" s="335">
        <v>0</v>
      </c>
      <c r="F171" s="335">
        <v>30000</v>
      </c>
      <c r="G171" s="330" t="s">
        <v>37</v>
      </c>
      <c r="H171" s="335">
        <v>1467986.55</v>
      </c>
    </row>
    <row r="172" spans="1:8" ht="20.100000000000001" customHeight="1" x14ac:dyDescent="0.25">
      <c r="A172" s="334" t="s">
        <v>639</v>
      </c>
      <c r="B172" s="334" t="s">
        <v>640</v>
      </c>
      <c r="C172" s="330" t="s">
        <v>37</v>
      </c>
      <c r="D172" s="335">
        <v>234595.78</v>
      </c>
      <c r="E172" s="335">
        <v>0</v>
      </c>
      <c r="F172" s="335">
        <v>0</v>
      </c>
      <c r="G172" s="330" t="s">
        <v>37</v>
      </c>
      <c r="H172" s="335">
        <v>234595.78</v>
      </c>
    </row>
    <row r="173" spans="1:8" ht="20.100000000000001" customHeight="1" x14ac:dyDescent="0.25">
      <c r="A173" s="334" t="s">
        <v>641</v>
      </c>
      <c r="B173" s="334" t="s">
        <v>642</v>
      </c>
      <c r="C173" s="330" t="s">
        <v>37</v>
      </c>
      <c r="D173" s="335">
        <v>57657.22</v>
      </c>
      <c r="E173" s="335">
        <v>0</v>
      </c>
      <c r="F173" s="335">
        <v>0</v>
      </c>
      <c r="G173" s="330" t="s">
        <v>37</v>
      </c>
      <c r="H173" s="335">
        <v>57657.22</v>
      </c>
    </row>
    <row r="174" spans="1:8" ht="20.100000000000001" customHeight="1" x14ac:dyDescent="0.25">
      <c r="A174" s="334" t="s">
        <v>643</v>
      </c>
      <c r="B174" s="334" t="s">
        <v>644</v>
      </c>
      <c r="C174" s="330" t="s">
        <v>37</v>
      </c>
      <c r="D174" s="335">
        <v>484959.43</v>
      </c>
      <c r="E174" s="335">
        <v>0</v>
      </c>
      <c r="F174" s="335">
        <v>0</v>
      </c>
      <c r="G174" s="330" t="s">
        <v>37</v>
      </c>
      <c r="H174" s="335">
        <v>484959.43</v>
      </c>
    </row>
    <row r="175" spans="1:8" ht="20.100000000000001" customHeight="1" x14ac:dyDescent="0.25">
      <c r="A175" s="330" t="s">
        <v>37</v>
      </c>
    </row>
    <row r="176" spans="1:8" ht="20.100000000000001" customHeight="1" x14ac:dyDescent="0.25">
      <c r="A176" s="328" t="s">
        <v>645</v>
      </c>
      <c r="B176" s="328" t="s">
        <v>5</v>
      </c>
      <c r="C176" s="333" t="s">
        <v>37</v>
      </c>
      <c r="D176" s="332">
        <v>326057.92</v>
      </c>
      <c r="E176" s="332">
        <v>0</v>
      </c>
      <c r="F176" s="332">
        <v>138026.26999999999</v>
      </c>
      <c r="G176" s="333" t="s">
        <v>37</v>
      </c>
      <c r="H176" s="332">
        <v>464084.19</v>
      </c>
    </row>
    <row r="177" spans="1:8" ht="20.100000000000001" customHeight="1" x14ac:dyDescent="0.25">
      <c r="A177" s="334" t="s">
        <v>646</v>
      </c>
      <c r="B177" s="334" t="s">
        <v>647</v>
      </c>
      <c r="C177" s="330" t="s">
        <v>37</v>
      </c>
      <c r="D177" s="335">
        <v>3087.66</v>
      </c>
      <c r="E177" s="335">
        <v>0</v>
      </c>
      <c r="F177" s="335">
        <v>580.07000000000005</v>
      </c>
      <c r="G177" s="330" t="s">
        <v>37</v>
      </c>
      <c r="H177" s="335">
        <v>3667.73</v>
      </c>
    </row>
    <row r="178" spans="1:8" ht="20.100000000000001" customHeight="1" x14ac:dyDescent="0.25">
      <c r="A178" s="334" t="s">
        <v>648</v>
      </c>
      <c r="B178" s="334" t="s">
        <v>649</v>
      </c>
      <c r="C178" s="330" t="s">
        <v>37</v>
      </c>
      <c r="D178" s="335">
        <v>0.31</v>
      </c>
      <c r="E178" s="335">
        <v>0</v>
      </c>
      <c r="F178" s="335">
        <v>0.01</v>
      </c>
      <c r="G178" s="330" t="s">
        <v>37</v>
      </c>
      <c r="H178" s="335">
        <v>0.32</v>
      </c>
    </row>
    <row r="179" spans="1:8" ht="20.100000000000001" customHeight="1" x14ac:dyDescent="0.25">
      <c r="A179" s="334" t="s">
        <v>650</v>
      </c>
      <c r="B179" s="334" t="s">
        <v>158</v>
      </c>
      <c r="C179" s="330" t="s">
        <v>37</v>
      </c>
      <c r="D179" s="335">
        <v>322969.95</v>
      </c>
      <c r="E179" s="335">
        <v>0</v>
      </c>
      <c r="F179" s="335">
        <v>137446.19</v>
      </c>
      <c r="G179" s="330" t="s">
        <v>37</v>
      </c>
      <c r="H179" s="335">
        <v>460416.14</v>
      </c>
    </row>
    <row r="180" spans="1:8" ht="20.100000000000001" customHeight="1" x14ac:dyDescent="0.25">
      <c r="A180" s="330" t="s">
        <v>37</v>
      </c>
    </row>
    <row r="181" spans="1:8" ht="20.100000000000001" customHeight="1" x14ac:dyDescent="0.25">
      <c r="A181" s="328" t="s">
        <v>651</v>
      </c>
      <c r="B181" s="328" t="s">
        <v>652</v>
      </c>
      <c r="C181" s="332">
        <v>998945.17</v>
      </c>
      <c r="D181" s="333" t="s">
        <v>37</v>
      </c>
      <c r="E181" s="332">
        <v>0</v>
      </c>
      <c r="F181" s="332">
        <v>0</v>
      </c>
      <c r="G181" s="332">
        <v>998945.17</v>
      </c>
      <c r="H181" s="333" t="s">
        <v>37</v>
      </c>
    </row>
    <row r="182" spans="1:8" ht="20.100000000000001" customHeight="1" x14ac:dyDescent="0.25">
      <c r="A182" s="334" t="s">
        <v>653</v>
      </c>
      <c r="B182" s="334" t="s">
        <v>654</v>
      </c>
      <c r="C182" s="335">
        <v>533500</v>
      </c>
      <c r="D182" s="330" t="s">
        <v>37</v>
      </c>
      <c r="E182" s="335">
        <v>0</v>
      </c>
      <c r="F182" s="335">
        <v>0</v>
      </c>
      <c r="G182" s="335">
        <v>533500</v>
      </c>
      <c r="H182" s="330" t="s">
        <v>37</v>
      </c>
    </row>
    <row r="183" spans="1:8" ht="20.100000000000001" customHeight="1" x14ac:dyDescent="0.25">
      <c r="A183" s="334" t="s">
        <v>655</v>
      </c>
      <c r="B183" s="334" t="s">
        <v>656</v>
      </c>
      <c r="C183" s="335">
        <v>465445.17</v>
      </c>
      <c r="D183" s="330" t="s">
        <v>37</v>
      </c>
      <c r="E183" s="335">
        <v>0</v>
      </c>
      <c r="F183" s="335">
        <v>0</v>
      </c>
      <c r="G183" s="335">
        <v>465445.17</v>
      </c>
      <c r="H183" s="330" t="s">
        <v>37</v>
      </c>
    </row>
    <row r="184" spans="1:8" ht="20.100000000000001" customHeight="1" x14ac:dyDescent="0.25">
      <c r="A184" s="330" t="s">
        <v>37</v>
      </c>
    </row>
    <row r="185" spans="1:8" ht="20.100000000000001" customHeight="1" x14ac:dyDescent="0.25">
      <c r="A185" s="328" t="s">
        <v>657</v>
      </c>
      <c r="B185" s="328" t="s">
        <v>658</v>
      </c>
      <c r="C185" s="332">
        <v>6245684.25</v>
      </c>
      <c r="D185" s="333" t="s">
        <v>37</v>
      </c>
      <c r="E185" s="332">
        <v>862605.14</v>
      </c>
      <c r="F185" s="332">
        <v>0</v>
      </c>
      <c r="G185" s="332">
        <v>7108289.3899999997</v>
      </c>
      <c r="H185" s="333" t="s">
        <v>37</v>
      </c>
    </row>
    <row r="186" spans="1:8" ht="20.100000000000001" customHeight="1" x14ac:dyDescent="0.25">
      <c r="A186" s="334" t="s">
        <v>659</v>
      </c>
      <c r="B186" s="334" t="s">
        <v>660</v>
      </c>
      <c r="C186" s="335">
        <v>491100</v>
      </c>
      <c r="D186" s="330" t="s">
        <v>37</v>
      </c>
      <c r="E186" s="335">
        <v>22500</v>
      </c>
      <c r="F186" s="335">
        <v>0</v>
      </c>
      <c r="G186" s="335">
        <v>513600</v>
      </c>
      <c r="H186" s="330" t="s">
        <v>37</v>
      </c>
    </row>
    <row r="187" spans="1:8" ht="20.100000000000001" customHeight="1" x14ac:dyDescent="0.25">
      <c r="A187" s="334" t="s">
        <v>661</v>
      </c>
      <c r="B187" s="334" t="s">
        <v>662</v>
      </c>
      <c r="C187" s="335">
        <v>126295.4</v>
      </c>
      <c r="D187" s="330" t="s">
        <v>37</v>
      </c>
      <c r="E187" s="335">
        <v>75806.39</v>
      </c>
      <c r="F187" s="335">
        <v>0</v>
      </c>
      <c r="G187" s="335">
        <v>202101.79</v>
      </c>
      <c r="H187" s="330" t="s">
        <v>37</v>
      </c>
    </row>
    <row r="188" spans="1:8" ht="20.100000000000001" customHeight="1" x14ac:dyDescent="0.25">
      <c r="A188" s="334" t="s">
        <v>663</v>
      </c>
      <c r="B188" s="334" t="s">
        <v>664</v>
      </c>
      <c r="C188" s="335">
        <v>25862.080000000002</v>
      </c>
      <c r="D188" s="330" t="s">
        <v>37</v>
      </c>
      <c r="E188" s="335">
        <v>4741.37</v>
      </c>
      <c r="F188" s="335">
        <v>0</v>
      </c>
      <c r="G188" s="335">
        <v>30603.45</v>
      </c>
      <c r="H188" s="330" t="s">
        <v>37</v>
      </c>
    </row>
    <row r="189" spans="1:8" ht="20.100000000000001" customHeight="1" x14ac:dyDescent="0.25">
      <c r="A189" s="334" t="s">
        <v>665</v>
      </c>
      <c r="B189" s="334" t="s">
        <v>666</v>
      </c>
      <c r="C189" s="335">
        <v>481997.78</v>
      </c>
      <c r="D189" s="330" t="s">
        <v>37</v>
      </c>
      <c r="E189" s="335">
        <v>5000</v>
      </c>
      <c r="F189" s="335">
        <v>0</v>
      </c>
      <c r="G189" s="335">
        <v>486997.78</v>
      </c>
      <c r="H189" s="330" t="s">
        <v>37</v>
      </c>
    </row>
    <row r="190" spans="1:8" ht="20.100000000000001" customHeight="1" x14ac:dyDescent="0.25">
      <c r="A190" s="334" t="s">
        <v>667</v>
      </c>
      <c r="B190" s="334" t="s">
        <v>668</v>
      </c>
      <c r="C190" s="335">
        <v>383549.5</v>
      </c>
      <c r="D190" s="330" t="s">
        <v>37</v>
      </c>
      <c r="E190" s="335">
        <v>0</v>
      </c>
      <c r="F190" s="335">
        <v>0</v>
      </c>
      <c r="G190" s="335">
        <v>383549.5</v>
      </c>
      <c r="H190" s="330" t="s">
        <v>37</v>
      </c>
    </row>
    <row r="191" spans="1:8" ht="20.100000000000001" customHeight="1" x14ac:dyDescent="0.25">
      <c r="A191" s="334" t="s">
        <v>669</v>
      </c>
      <c r="B191" s="334" t="s">
        <v>670</v>
      </c>
      <c r="C191" s="335">
        <v>98448.28</v>
      </c>
      <c r="D191" s="330" t="s">
        <v>37</v>
      </c>
      <c r="E191" s="335">
        <v>5000</v>
      </c>
      <c r="F191" s="335">
        <v>0</v>
      </c>
      <c r="G191" s="335">
        <v>103448.28</v>
      </c>
      <c r="H191" s="330" t="s">
        <v>37</v>
      </c>
    </row>
    <row r="192" spans="1:8" ht="20.100000000000001" customHeight="1" x14ac:dyDescent="0.25">
      <c r="A192" s="334" t="s">
        <v>671</v>
      </c>
      <c r="B192" s="334" t="s">
        <v>672</v>
      </c>
      <c r="C192" s="335">
        <v>19296.45</v>
      </c>
      <c r="D192" s="330" t="s">
        <v>37</v>
      </c>
      <c r="E192" s="335">
        <v>1341.56</v>
      </c>
      <c r="F192" s="335">
        <v>0</v>
      </c>
      <c r="G192" s="335">
        <v>20638.009999999998</v>
      </c>
      <c r="H192" s="330" t="s">
        <v>37</v>
      </c>
    </row>
    <row r="193" spans="1:8" ht="20.100000000000001" customHeight="1" x14ac:dyDescent="0.25">
      <c r="A193" s="334" t="s">
        <v>673</v>
      </c>
      <c r="B193" s="334" t="s">
        <v>674</v>
      </c>
      <c r="C193" s="335">
        <v>208220.17</v>
      </c>
      <c r="D193" s="330" t="s">
        <v>37</v>
      </c>
      <c r="E193" s="335">
        <v>0</v>
      </c>
      <c r="F193" s="335">
        <v>0</v>
      </c>
      <c r="G193" s="335">
        <v>208220.17</v>
      </c>
      <c r="H193" s="330" t="s">
        <v>37</v>
      </c>
    </row>
    <row r="194" spans="1:8" ht="20.100000000000001" customHeight="1" x14ac:dyDescent="0.25">
      <c r="A194" s="334" t="s">
        <v>675</v>
      </c>
      <c r="B194" s="334" t="s">
        <v>668</v>
      </c>
      <c r="C194" s="335">
        <v>189815</v>
      </c>
      <c r="D194" s="330" t="s">
        <v>37</v>
      </c>
      <c r="E194" s="335">
        <v>0</v>
      </c>
      <c r="F194" s="335">
        <v>0</v>
      </c>
      <c r="G194" s="335">
        <v>189815</v>
      </c>
      <c r="H194" s="330" t="s">
        <v>37</v>
      </c>
    </row>
    <row r="195" spans="1:8" ht="20.100000000000001" customHeight="1" x14ac:dyDescent="0.25">
      <c r="A195" s="334" t="s">
        <v>676</v>
      </c>
      <c r="B195" s="334" t="s">
        <v>670</v>
      </c>
      <c r="C195" s="335">
        <v>18405.169999999998</v>
      </c>
      <c r="D195" s="330" t="s">
        <v>37</v>
      </c>
      <c r="E195" s="335">
        <v>0</v>
      </c>
      <c r="F195" s="335">
        <v>0</v>
      </c>
      <c r="G195" s="335">
        <v>18405.169999999998</v>
      </c>
      <c r="H195" s="330" t="s">
        <v>37</v>
      </c>
    </row>
    <row r="196" spans="1:8" ht="20.100000000000001" customHeight="1" x14ac:dyDescent="0.25">
      <c r="A196" s="334" t="s">
        <v>681</v>
      </c>
      <c r="B196" s="334" t="s">
        <v>682</v>
      </c>
      <c r="C196" s="335">
        <v>0</v>
      </c>
      <c r="D196" s="330" t="s">
        <v>37</v>
      </c>
      <c r="E196" s="335">
        <v>6421.14</v>
      </c>
      <c r="F196" s="335">
        <v>0</v>
      </c>
      <c r="G196" s="335">
        <v>6421.14</v>
      </c>
      <c r="H196" s="330" t="s">
        <v>37</v>
      </c>
    </row>
    <row r="197" spans="1:8" ht="20.100000000000001" customHeight="1" x14ac:dyDescent="0.25">
      <c r="A197" s="334" t="s">
        <v>683</v>
      </c>
      <c r="B197" s="334" t="s">
        <v>684</v>
      </c>
      <c r="C197" s="335">
        <v>424465.78</v>
      </c>
      <c r="D197" s="330" t="s">
        <v>37</v>
      </c>
      <c r="E197" s="335">
        <v>0</v>
      </c>
      <c r="F197" s="335">
        <v>0</v>
      </c>
      <c r="G197" s="335">
        <v>424465.78</v>
      </c>
      <c r="H197" s="330" t="s">
        <v>37</v>
      </c>
    </row>
    <row r="198" spans="1:8" ht="20.100000000000001" customHeight="1" x14ac:dyDescent="0.25">
      <c r="A198" s="334" t="s">
        <v>685</v>
      </c>
      <c r="B198" s="334" t="s">
        <v>686</v>
      </c>
      <c r="C198" s="335">
        <v>3362.46</v>
      </c>
      <c r="D198" s="330" t="s">
        <v>37</v>
      </c>
      <c r="E198" s="335">
        <v>2885</v>
      </c>
      <c r="F198" s="335">
        <v>0</v>
      </c>
      <c r="G198" s="335">
        <v>6247.46</v>
      </c>
      <c r="H198" s="330" t="s">
        <v>37</v>
      </c>
    </row>
    <row r="199" spans="1:8" ht="20.100000000000001" customHeight="1" x14ac:dyDescent="0.25">
      <c r="A199" s="334" t="s">
        <v>687</v>
      </c>
      <c r="B199" s="334" t="s">
        <v>688</v>
      </c>
      <c r="C199" s="335">
        <v>27226.720000000001</v>
      </c>
      <c r="D199" s="330" t="s">
        <v>37</v>
      </c>
      <c r="E199" s="335">
        <v>0</v>
      </c>
      <c r="F199" s="335">
        <v>0</v>
      </c>
      <c r="G199" s="335">
        <v>27226.720000000001</v>
      </c>
      <c r="H199" s="330" t="s">
        <v>37</v>
      </c>
    </row>
    <row r="200" spans="1:8" ht="20.100000000000001" customHeight="1" x14ac:dyDescent="0.25">
      <c r="A200" s="334" t="s">
        <v>689</v>
      </c>
      <c r="B200" s="334" t="s">
        <v>690</v>
      </c>
      <c r="C200" s="335">
        <v>147409.56</v>
      </c>
      <c r="D200" s="330" t="s">
        <v>37</v>
      </c>
      <c r="E200" s="335">
        <v>96913</v>
      </c>
      <c r="F200" s="335">
        <v>0</v>
      </c>
      <c r="G200" s="335">
        <v>244322.56</v>
      </c>
      <c r="H200" s="330" t="s">
        <v>37</v>
      </c>
    </row>
    <row r="201" spans="1:8" ht="20.100000000000001" customHeight="1" x14ac:dyDescent="0.25">
      <c r="A201" s="334" t="s">
        <v>693</v>
      </c>
      <c r="B201" s="334" t="s">
        <v>694</v>
      </c>
      <c r="C201" s="335">
        <v>43825</v>
      </c>
      <c r="D201" s="330" t="s">
        <v>37</v>
      </c>
      <c r="E201" s="335">
        <v>95550</v>
      </c>
      <c r="F201" s="335">
        <v>0</v>
      </c>
      <c r="G201" s="335">
        <v>139375</v>
      </c>
      <c r="H201" s="330" t="s">
        <v>37</v>
      </c>
    </row>
    <row r="202" spans="1:8" ht="20.100000000000001" customHeight="1" x14ac:dyDescent="0.25">
      <c r="A202" s="334" t="s">
        <v>695</v>
      </c>
      <c r="B202" s="334" t="s">
        <v>696</v>
      </c>
      <c r="C202" s="335">
        <v>1932740.91</v>
      </c>
      <c r="D202" s="330" t="s">
        <v>37</v>
      </c>
      <c r="E202" s="335">
        <v>368280</v>
      </c>
      <c r="F202" s="335">
        <v>0</v>
      </c>
      <c r="G202" s="335">
        <v>2301020.91</v>
      </c>
      <c r="H202" s="330" t="s">
        <v>37</v>
      </c>
    </row>
    <row r="203" spans="1:8" ht="20.100000000000001" customHeight="1" x14ac:dyDescent="0.25">
      <c r="A203" s="334" t="s">
        <v>697</v>
      </c>
      <c r="B203" s="334" t="s">
        <v>698</v>
      </c>
      <c r="C203" s="335">
        <v>9226</v>
      </c>
      <c r="D203" s="330" t="s">
        <v>37</v>
      </c>
      <c r="E203" s="335">
        <v>0</v>
      </c>
      <c r="F203" s="335">
        <v>0</v>
      </c>
      <c r="G203" s="335">
        <v>9226</v>
      </c>
      <c r="H203" s="330" t="s">
        <v>37</v>
      </c>
    </row>
    <row r="204" spans="1:8" ht="20.100000000000001" customHeight="1" x14ac:dyDescent="0.25">
      <c r="A204" s="334" t="s">
        <v>699</v>
      </c>
      <c r="B204" s="334" t="s">
        <v>700</v>
      </c>
      <c r="C204" s="335">
        <v>1347086.51</v>
      </c>
      <c r="D204" s="330" t="s">
        <v>37</v>
      </c>
      <c r="E204" s="335">
        <v>183166.68</v>
      </c>
      <c r="F204" s="335">
        <v>0</v>
      </c>
      <c r="G204" s="335">
        <v>1530253.19</v>
      </c>
      <c r="H204" s="330" t="s">
        <v>37</v>
      </c>
    </row>
    <row r="205" spans="1:8" ht="20.100000000000001" customHeight="1" x14ac:dyDescent="0.25">
      <c r="A205" s="334" t="s">
        <v>701</v>
      </c>
      <c r="B205" s="334" t="s">
        <v>702</v>
      </c>
      <c r="C205" s="335">
        <v>95069.83</v>
      </c>
      <c r="D205" s="330" t="s">
        <v>37</v>
      </c>
      <c r="E205" s="335">
        <v>0</v>
      </c>
      <c r="F205" s="335">
        <v>0</v>
      </c>
      <c r="G205" s="335">
        <v>95069.83</v>
      </c>
      <c r="H205" s="330" t="s">
        <v>37</v>
      </c>
    </row>
    <row r="206" spans="1:8" ht="20.100000000000001" customHeight="1" x14ac:dyDescent="0.25">
      <c r="A206" s="334" t="s">
        <v>703</v>
      </c>
      <c r="B206" s="334" t="s">
        <v>704</v>
      </c>
      <c r="C206" s="335">
        <v>258281.73</v>
      </c>
      <c r="D206" s="330" t="s">
        <v>37</v>
      </c>
      <c r="E206" s="335">
        <v>0</v>
      </c>
      <c r="F206" s="335">
        <v>0</v>
      </c>
      <c r="G206" s="335">
        <v>258281.73</v>
      </c>
      <c r="H206" s="330" t="s">
        <v>37</v>
      </c>
    </row>
    <row r="207" spans="1:8" ht="20.100000000000001" customHeight="1" x14ac:dyDescent="0.25">
      <c r="A207" s="334" t="s">
        <v>707</v>
      </c>
      <c r="B207" s="334" t="s">
        <v>708</v>
      </c>
      <c r="C207" s="335">
        <v>584447.87</v>
      </c>
      <c r="D207" s="330" t="s">
        <v>37</v>
      </c>
      <c r="E207" s="335">
        <v>0</v>
      </c>
      <c r="F207" s="335">
        <v>0</v>
      </c>
      <c r="G207" s="335">
        <v>584447.87</v>
      </c>
      <c r="H207" s="330" t="s">
        <v>37</v>
      </c>
    </row>
    <row r="208" spans="1:8" ht="20.100000000000001" customHeight="1" x14ac:dyDescent="0.25">
      <c r="A208" s="334" t="s">
        <v>709</v>
      </c>
      <c r="B208" s="334" t="s">
        <v>710</v>
      </c>
      <c r="C208" s="335">
        <v>19770</v>
      </c>
      <c r="D208" s="330" t="s">
        <v>37</v>
      </c>
      <c r="E208" s="335">
        <v>0</v>
      </c>
      <c r="F208" s="335">
        <v>0</v>
      </c>
      <c r="G208" s="335">
        <v>19770</v>
      </c>
      <c r="H208" s="330" t="s">
        <v>37</v>
      </c>
    </row>
    <row r="209" spans="1:8" ht="20.100000000000001" customHeight="1" x14ac:dyDescent="0.25">
      <c r="A209" s="330" t="s">
        <v>37</v>
      </c>
    </row>
    <row r="210" spans="1:8" ht="20.100000000000001" customHeight="1" x14ac:dyDescent="0.25">
      <c r="A210" s="328" t="s">
        <v>711</v>
      </c>
      <c r="B210" s="328" t="s">
        <v>712</v>
      </c>
      <c r="C210" s="332">
        <v>2230402.5499999998</v>
      </c>
      <c r="D210" s="333" t="s">
        <v>37</v>
      </c>
      <c r="E210" s="332">
        <v>565457.91</v>
      </c>
      <c r="F210" s="332">
        <v>0</v>
      </c>
      <c r="G210" s="332">
        <v>2795860.46</v>
      </c>
      <c r="H210" s="333" t="s">
        <v>37</v>
      </c>
    </row>
    <row r="211" spans="1:8" ht="20.100000000000001" customHeight="1" x14ac:dyDescent="0.25">
      <c r="A211" s="334" t="s">
        <v>713</v>
      </c>
      <c r="B211" s="334" t="s">
        <v>714</v>
      </c>
      <c r="C211" s="335">
        <v>191710.66</v>
      </c>
      <c r="D211" s="330" t="s">
        <v>37</v>
      </c>
      <c r="E211" s="335">
        <v>222461.81</v>
      </c>
      <c r="F211" s="335">
        <v>0</v>
      </c>
      <c r="G211" s="335">
        <v>414172.47</v>
      </c>
      <c r="H211" s="330" t="s">
        <v>37</v>
      </c>
    </row>
    <row r="212" spans="1:8" ht="20.100000000000001" customHeight="1" x14ac:dyDescent="0.25">
      <c r="A212" s="334" t="s">
        <v>717</v>
      </c>
      <c r="B212" s="334" t="s">
        <v>718</v>
      </c>
      <c r="C212" s="335">
        <v>31833.98</v>
      </c>
      <c r="D212" s="330" t="s">
        <v>37</v>
      </c>
      <c r="E212" s="335">
        <v>5468.35</v>
      </c>
      <c r="F212" s="335">
        <v>0</v>
      </c>
      <c r="G212" s="335">
        <v>37302.33</v>
      </c>
      <c r="H212" s="330" t="s">
        <v>37</v>
      </c>
    </row>
    <row r="213" spans="1:8" ht="20.100000000000001" customHeight="1" x14ac:dyDescent="0.25">
      <c r="A213" s="334" t="s">
        <v>719</v>
      </c>
      <c r="B213" s="334" t="s">
        <v>720</v>
      </c>
      <c r="C213" s="335">
        <v>8112.09</v>
      </c>
      <c r="D213" s="330" t="s">
        <v>37</v>
      </c>
      <c r="E213" s="335">
        <v>2947.56</v>
      </c>
      <c r="F213" s="335">
        <v>0</v>
      </c>
      <c r="G213" s="335">
        <v>11059.65</v>
      </c>
      <c r="H213" s="330" t="s">
        <v>37</v>
      </c>
    </row>
    <row r="214" spans="1:8" ht="20.100000000000001" customHeight="1" x14ac:dyDescent="0.25">
      <c r="A214" s="334" t="s">
        <v>721</v>
      </c>
      <c r="B214" s="334" t="s">
        <v>722</v>
      </c>
      <c r="C214" s="335">
        <v>8649.09</v>
      </c>
      <c r="D214" s="330" t="s">
        <v>37</v>
      </c>
      <c r="E214" s="335">
        <v>3142.67</v>
      </c>
      <c r="F214" s="335">
        <v>0</v>
      </c>
      <c r="G214" s="335">
        <v>11791.76</v>
      </c>
      <c r="H214" s="330" t="s">
        <v>37</v>
      </c>
    </row>
    <row r="215" spans="1:8" ht="20.100000000000001" customHeight="1" x14ac:dyDescent="0.25">
      <c r="A215" s="334" t="s">
        <v>723</v>
      </c>
      <c r="B215" s="334" t="s">
        <v>724</v>
      </c>
      <c r="C215" s="335">
        <v>3244.82</v>
      </c>
      <c r="D215" s="330" t="s">
        <v>37</v>
      </c>
      <c r="E215" s="335">
        <v>1179.02</v>
      </c>
      <c r="F215" s="335">
        <v>0</v>
      </c>
      <c r="G215" s="335">
        <v>4423.84</v>
      </c>
      <c r="H215" s="330" t="s">
        <v>37</v>
      </c>
    </row>
    <row r="216" spans="1:8" ht="20.100000000000001" customHeight="1" x14ac:dyDescent="0.25">
      <c r="A216" s="334" t="s">
        <v>725</v>
      </c>
      <c r="B216" s="334" t="s">
        <v>726</v>
      </c>
      <c r="C216" s="335">
        <v>5671</v>
      </c>
      <c r="D216" s="330" t="s">
        <v>37</v>
      </c>
      <c r="E216" s="335">
        <v>918</v>
      </c>
      <c r="F216" s="335">
        <v>0</v>
      </c>
      <c r="G216" s="335">
        <v>6589</v>
      </c>
      <c r="H216" s="330" t="s">
        <v>37</v>
      </c>
    </row>
    <row r="217" spans="1:8" ht="20.100000000000001" customHeight="1" x14ac:dyDescent="0.25">
      <c r="A217" s="334" t="s">
        <v>727</v>
      </c>
      <c r="B217" s="334" t="s">
        <v>728</v>
      </c>
      <c r="C217" s="335">
        <v>143439.14000000001</v>
      </c>
      <c r="D217" s="330" t="s">
        <v>37</v>
      </c>
      <c r="E217" s="335">
        <v>21516.7</v>
      </c>
      <c r="F217" s="335">
        <v>0</v>
      </c>
      <c r="G217" s="335">
        <v>164955.84</v>
      </c>
      <c r="H217" s="330" t="s">
        <v>37</v>
      </c>
    </row>
    <row r="218" spans="1:8" ht="20.100000000000001" customHeight="1" x14ac:dyDescent="0.25">
      <c r="A218" s="334" t="s">
        <v>730</v>
      </c>
      <c r="B218" s="334" t="s">
        <v>731</v>
      </c>
      <c r="C218" s="335">
        <v>1689842.09</v>
      </c>
      <c r="D218" s="330" t="s">
        <v>37</v>
      </c>
      <c r="E218" s="335">
        <v>283874.96000000002</v>
      </c>
      <c r="F218" s="335">
        <v>0</v>
      </c>
      <c r="G218" s="335">
        <v>1973717.05</v>
      </c>
      <c r="H218" s="330" t="s">
        <v>37</v>
      </c>
    </row>
    <row r="219" spans="1:8" ht="20.100000000000001" customHeight="1" x14ac:dyDescent="0.25">
      <c r="A219" s="334" t="s">
        <v>732</v>
      </c>
      <c r="B219" s="334" t="s">
        <v>733</v>
      </c>
      <c r="C219" s="335">
        <v>0</v>
      </c>
      <c r="D219" s="330" t="s">
        <v>37</v>
      </c>
      <c r="E219" s="335">
        <v>3963.54</v>
      </c>
      <c r="F219" s="335">
        <v>0</v>
      </c>
      <c r="G219" s="335">
        <v>3963.54</v>
      </c>
      <c r="H219" s="330" t="s">
        <v>37</v>
      </c>
    </row>
    <row r="220" spans="1:8" ht="20.100000000000001" customHeight="1" x14ac:dyDescent="0.25">
      <c r="A220" s="334" t="s">
        <v>734</v>
      </c>
      <c r="B220" s="334" t="s">
        <v>735</v>
      </c>
      <c r="C220" s="335">
        <v>15188.88</v>
      </c>
      <c r="D220" s="330" t="s">
        <v>37</v>
      </c>
      <c r="E220" s="335">
        <v>3513.13</v>
      </c>
      <c r="F220" s="335">
        <v>0</v>
      </c>
      <c r="G220" s="335">
        <v>18702.009999999998</v>
      </c>
      <c r="H220" s="330" t="s">
        <v>37</v>
      </c>
    </row>
    <row r="221" spans="1:8" ht="20.100000000000001" customHeight="1" x14ac:dyDescent="0.25">
      <c r="A221" s="334" t="s">
        <v>736</v>
      </c>
      <c r="B221" s="334" t="s">
        <v>737</v>
      </c>
      <c r="C221" s="335">
        <v>3797.22</v>
      </c>
      <c r="D221" s="330" t="s">
        <v>37</v>
      </c>
      <c r="E221" s="335">
        <v>878.28</v>
      </c>
      <c r="F221" s="335">
        <v>0</v>
      </c>
      <c r="G221" s="335">
        <v>4675.5</v>
      </c>
      <c r="H221" s="330" t="s">
        <v>37</v>
      </c>
    </row>
    <row r="222" spans="1:8" ht="20.100000000000001" customHeight="1" x14ac:dyDescent="0.25">
      <c r="A222" s="334" t="s">
        <v>739</v>
      </c>
      <c r="B222" s="334" t="s">
        <v>740</v>
      </c>
      <c r="C222" s="335">
        <v>0</v>
      </c>
      <c r="D222" s="330" t="s">
        <v>37</v>
      </c>
      <c r="E222" s="335">
        <v>10096.120000000001</v>
      </c>
      <c r="F222" s="335">
        <v>0</v>
      </c>
      <c r="G222" s="335">
        <v>10096.120000000001</v>
      </c>
      <c r="H222" s="330" t="s">
        <v>37</v>
      </c>
    </row>
    <row r="223" spans="1:8" ht="20.100000000000001" customHeight="1" x14ac:dyDescent="0.25">
      <c r="A223" s="334" t="s">
        <v>741</v>
      </c>
      <c r="B223" s="334" t="s">
        <v>742</v>
      </c>
      <c r="C223" s="335">
        <v>0</v>
      </c>
      <c r="D223" s="330" t="s">
        <v>37</v>
      </c>
      <c r="E223" s="335">
        <v>369.48</v>
      </c>
      <c r="F223" s="335">
        <v>0</v>
      </c>
      <c r="G223" s="335">
        <v>369.48</v>
      </c>
      <c r="H223" s="330" t="s">
        <v>37</v>
      </c>
    </row>
    <row r="224" spans="1:8" ht="20.100000000000001" customHeight="1" x14ac:dyDescent="0.25">
      <c r="A224" s="334" t="s">
        <v>745</v>
      </c>
      <c r="B224" s="334" t="s">
        <v>746</v>
      </c>
      <c r="C224" s="335">
        <v>23203.25</v>
      </c>
      <c r="D224" s="330" t="s">
        <v>37</v>
      </c>
      <c r="E224" s="335">
        <v>3628.29</v>
      </c>
      <c r="F224" s="335">
        <v>0</v>
      </c>
      <c r="G224" s="335">
        <v>26831.54</v>
      </c>
      <c r="H224" s="330" t="s">
        <v>37</v>
      </c>
    </row>
    <row r="225" spans="1:8" ht="20.100000000000001" customHeight="1" x14ac:dyDescent="0.25">
      <c r="A225" s="334" t="s">
        <v>747</v>
      </c>
      <c r="B225" s="334" t="s">
        <v>748</v>
      </c>
      <c r="C225" s="335">
        <v>793</v>
      </c>
      <c r="D225" s="330" t="s">
        <v>37</v>
      </c>
      <c r="E225" s="335">
        <v>0</v>
      </c>
      <c r="F225" s="335">
        <v>0</v>
      </c>
      <c r="G225" s="335">
        <v>793</v>
      </c>
      <c r="H225" s="330" t="s">
        <v>37</v>
      </c>
    </row>
    <row r="226" spans="1:8" ht="20.100000000000001" customHeight="1" x14ac:dyDescent="0.25">
      <c r="A226" s="334" t="s">
        <v>749</v>
      </c>
      <c r="B226" s="334" t="s">
        <v>750</v>
      </c>
      <c r="C226" s="335">
        <v>101542.14</v>
      </c>
      <c r="D226" s="330" t="s">
        <v>37</v>
      </c>
      <c r="E226" s="335">
        <v>0</v>
      </c>
      <c r="F226" s="335">
        <v>0</v>
      </c>
      <c r="G226" s="335">
        <v>101542.14</v>
      </c>
      <c r="H226" s="330" t="s">
        <v>37</v>
      </c>
    </row>
    <row r="227" spans="1:8" ht="20.100000000000001" customHeight="1" x14ac:dyDescent="0.25">
      <c r="A227" s="334" t="s">
        <v>751</v>
      </c>
      <c r="B227" s="334" t="s">
        <v>752</v>
      </c>
      <c r="C227" s="335">
        <v>843.83</v>
      </c>
      <c r="D227" s="330" t="s">
        <v>37</v>
      </c>
      <c r="E227" s="335">
        <v>1500</v>
      </c>
      <c r="F227" s="335">
        <v>0</v>
      </c>
      <c r="G227" s="335">
        <v>2343.83</v>
      </c>
      <c r="H227" s="330" t="s">
        <v>37</v>
      </c>
    </row>
    <row r="228" spans="1:8" ht="20.100000000000001" customHeight="1" x14ac:dyDescent="0.25">
      <c r="A228" s="334" t="s">
        <v>753</v>
      </c>
      <c r="B228" s="334" t="s">
        <v>754</v>
      </c>
      <c r="C228" s="335">
        <v>2531.36</v>
      </c>
      <c r="D228" s="330" t="s">
        <v>37</v>
      </c>
      <c r="E228" s="335">
        <v>0</v>
      </c>
      <c r="F228" s="335">
        <v>0</v>
      </c>
      <c r="G228" s="335">
        <v>2531.36</v>
      </c>
      <c r="H228" s="330" t="s">
        <v>37</v>
      </c>
    </row>
    <row r="229" spans="1:8" ht="20.100000000000001" customHeight="1" x14ac:dyDescent="0.25">
      <c r="A229" s="330" t="s">
        <v>37</v>
      </c>
    </row>
    <row r="230" spans="1:8" ht="20.100000000000001" customHeight="1" x14ac:dyDescent="0.25">
      <c r="A230" s="328" t="s">
        <v>755</v>
      </c>
      <c r="B230" s="328" t="s">
        <v>756</v>
      </c>
      <c r="C230" s="332">
        <v>176538</v>
      </c>
      <c r="D230" s="333" t="s">
        <v>37</v>
      </c>
      <c r="E230" s="332">
        <v>484</v>
      </c>
      <c r="F230" s="332">
        <v>0</v>
      </c>
      <c r="G230" s="332">
        <v>177022</v>
      </c>
      <c r="H230" s="333" t="s">
        <v>37</v>
      </c>
    </row>
    <row r="231" spans="1:8" ht="20.100000000000001" customHeight="1" x14ac:dyDescent="0.25">
      <c r="A231" s="334" t="s">
        <v>757</v>
      </c>
      <c r="B231" s="334" t="s">
        <v>758</v>
      </c>
      <c r="C231" s="335">
        <v>5564.33</v>
      </c>
      <c r="D231" s="330" t="s">
        <v>37</v>
      </c>
      <c r="E231" s="335">
        <v>484</v>
      </c>
      <c r="F231" s="335">
        <v>0</v>
      </c>
      <c r="G231" s="335">
        <v>6048.33</v>
      </c>
      <c r="H231" s="330" t="s">
        <v>37</v>
      </c>
    </row>
    <row r="232" spans="1:8" ht="20.100000000000001" customHeight="1" x14ac:dyDescent="0.25">
      <c r="A232" s="334" t="s">
        <v>759</v>
      </c>
      <c r="B232" s="334" t="s">
        <v>760</v>
      </c>
      <c r="C232" s="335">
        <v>509.74</v>
      </c>
      <c r="D232" s="330" t="s">
        <v>37</v>
      </c>
      <c r="E232" s="335">
        <v>0</v>
      </c>
      <c r="F232" s="335">
        <v>0</v>
      </c>
      <c r="G232" s="335">
        <v>509.74</v>
      </c>
      <c r="H232" s="330" t="s">
        <v>37</v>
      </c>
    </row>
    <row r="233" spans="1:8" ht="20.100000000000001" customHeight="1" x14ac:dyDescent="0.25">
      <c r="A233" s="334" t="s">
        <v>761</v>
      </c>
      <c r="B233" s="334" t="s">
        <v>762</v>
      </c>
      <c r="C233" s="335">
        <v>170463.93</v>
      </c>
      <c r="D233" s="330" t="s">
        <v>37</v>
      </c>
      <c r="E233" s="335">
        <v>0</v>
      </c>
      <c r="F233" s="335">
        <v>0</v>
      </c>
      <c r="G233" s="335">
        <v>170463.93</v>
      </c>
      <c r="H233" s="330" t="s">
        <v>37</v>
      </c>
    </row>
    <row r="234" spans="1:8" ht="20.100000000000001" customHeight="1" x14ac:dyDescent="0.25">
      <c r="A234" s="330" t="s">
        <v>37</v>
      </c>
    </row>
    <row r="235" spans="1:8" ht="20.100000000000001" customHeight="1" x14ac:dyDescent="0.25">
      <c r="A235" s="330"/>
      <c r="B235" s="334" t="s">
        <v>81</v>
      </c>
      <c r="C235" s="335">
        <v>0</v>
      </c>
      <c r="D235" s="330"/>
      <c r="E235" s="335">
        <v>0</v>
      </c>
      <c r="F235" s="335">
        <v>0</v>
      </c>
      <c r="G235" s="335">
        <v>0</v>
      </c>
      <c r="H235" s="330"/>
    </row>
    <row r="236" spans="1:8" ht="20.100000000000001" customHeight="1" x14ac:dyDescent="0.25">
      <c r="A236" s="330"/>
      <c r="B236" s="330" t="s">
        <v>37</v>
      </c>
      <c r="C236" s="330"/>
      <c r="D236" s="335">
        <v>0</v>
      </c>
      <c r="E236" s="330"/>
      <c r="F236" s="330"/>
      <c r="G236" s="330"/>
      <c r="H236" s="335">
        <v>0</v>
      </c>
    </row>
    <row r="237" spans="1:8" ht="20.100000000000001" customHeight="1" x14ac:dyDescent="0.25">
      <c r="A237" s="330" t="s">
        <v>37</v>
      </c>
    </row>
    <row r="238" spans="1:8" ht="12" customHeight="1" x14ac:dyDescent="0.25"/>
    <row r="239" spans="1:8" ht="20.100000000000001" customHeight="1" x14ac:dyDescent="0.25">
      <c r="A239" s="330"/>
      <c r="B239" s="334" t="s">
        <v>82</v>
      </c>
      <c r="C239" s="335">
        <v>14960935.689999999</v>
      </c>
      <c r="D239" s="330"/>
      <c r="E239" s="335">
        <v>6226138.0599999996</v>
      </c>
      <c r="F239" s="335">
        <v>6226138.0599999996</v>
      </c>
      <c r="G239" s="335">
        <v>16399886.640000001</v>
      </c>
      <c r="H239" s="330"/>
    </row>
    <row r="240" spans="1:8" ht="20.100000000000001" customHeight="1" x14ac:dyDescent="0.25">
      <c r="A240" s="330"/>
      <c r="B240" s="330"/>
      <c r="C240" s="330"/>
      <c r="D240" s="335">
        <v>14960935.689999999</v>
      </c>
      <c r="E240" s="330"/>
      <c r="F240" s="330"/>
      <c r="G240" s="330"/>
      <c r="H240" s="335">
        <v>16399886.640000001</v>
      </c>
    </row>
    <row r="241" ht="12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H237"/>
  <sheetViews>
    <sheetView topLeftCell="A158" workbookViewId="0"/>
  </sheetViews>
  <sheetFormatPr baseColWidth="10" defaultColWidth="9.140625" defaultRowHeight="15" x14ac:dyDescent="0.25"/>
  <cols>
    <col min="1" max="1" width="13.7109375" style="325" customWidth="1"/>
    <col min="2" max="2" width="26.85546875" style="325" customWidth="1"/>
    <col min="3" max="8" width="13.7109375" style="325" customWidth="1"/>
    <col min="9" max="16384" width="9.140625" style="325"/>
  </cols>
  <sheetData>
    <row r="1" spans="1:8" ht="24" customHeight="1" x14ac:dyDescent="0.25">
      <c r="A1" s="324" t="s">
        <v>134</v>
      </c>
      <c r="D1" s="326" t="s">
        <v>343</v>
      </c>
      <c r="H1" s="327" t="s">
        <v>135</v>
      </c>
    </row>
    <row r="2" spans="1:8" ht="24" customHeight="1" x14ac:dyDescent="0.25">
      <c r="A2" s="326" t="s">
        <v>972</v>
      </c>
      <c r="H2" s="327" t="s">
        <v>796</v>
      </c>
    </row>
    <row r="3" spans="1:8" ht="12" customHeight="1" x14ac:dyDescent="0.25"/>
    <row r="4" spans="1:8" ht="12" customHeight="1" x14ac:dyDescent="0.25"/>
    <row r="5" spans="1:8" ht="20.100000000000001" customHeight="1" x14ac:dyDescent="0.25">
      <c r="A5" s="328" t="s">
        <v>83</v>
      </c>
      <c r="B5" s="328" t="s">
        <v>84</v>
      </c>
      <c r="C5" s="329" t="s">
        <v>85</v>
      </c>
      <c r="D5" s="328" t="s">
        <v>86</v>
      </c>
      <c r="E5" s="330"/>
      <c r="F5" s="330"/>
      <c r="G5" s="329" t="s">
        <v>85</v>
      </c>
      <c r="H5" s="328" t="s">
        <v>87</v>
      </c>
    </row>
    <row r="6" spans="1:8" ht="20.100000000000001" customHeight="1" x14ac:dyDescent="0.25">
      <c r="A6" s="330"/>
      <c r="B6" s="330"/>
      <c r="C6" s="328" t="s">
        <v>77</v>
      </c>
      <c r="D6" s="329" t="s">
        <v>78</v>
      </c>
      <c r="E6" s="331" t="s">
        <v>79</v>
      </c>
      <c r="F6" s="331" t="s">
        <v>80</v>
      </c>
      <c r="G6" s="328" t="s">
        <v>77</v>
      </c>
      <c r="H6" s="329" t="s">
        <v>78</v>
      </c>
    </row>
    <row r="7" spans="1:8" ht="12" customHeight="1" x14ac:dyDescent="0.25"/>
    <row r="8" spans="1:8" ht="20.100000000000001" customHeight="1" x14ac:dyDescent="0.25">
      <c r="A8" s="330" t="s">
        <v>37</v>
      </c>
    </row>
    <row r="9" spans="1:8" ht="20.100000000000001" customHeight="1" x14ac:dyDescent="0.25">
      <c r="A9" s="328" t="s">
        <v>345</v>
      </c>
      <c r="B9" s="328" t="s">
        <v>346</v>
      </c>
      <c r="C9" s="332">
        <v>175813.63</v>
      </c>
      <c r="D9" s="333" t="s">
        <v>37</v>
      </c>
      <c r="E9" s="332">
        <v>1093863.75</v>
      </c>
      <c r="F9" s="332">
        <v>753832.43</v>
      </c>
      <c r="G9" s="332">
        <v>515844.95</v>
      </c>
      <c r="H9" s="333" t="s">
        <v>37</v>
      </c>
    </row>
    <row r="10" spans="1:8" ht="20.100000000000001" customHeight="1" x14ac:dyDescent="0.25">
      <c r="A10" s="334" t="s">
        <v>347</v>
      </c>
      <c r="B10" s="334" t="s">
        <v>348</v>
      </c>
      <c r="C10" s="335">
        <v>33142.04</v>
      </c>
      <c r="D10" s="330" t="s">
        <v>37</v>
      </c>
      <c r="E10" s="335">
        <v>189605</v>
      </c>
      <c r="F10" s="335">
        <v>116018.12</v>
      </c>
      <c r="G10" s="335">
        <v>106728.92</v>
      </c>
      <c r="H10" s="330" t="s">
        <v>37</v>
      </c>
    </row>
    <row r="11" spans="1:8" ht="20.100000000000001" customHeight="1" x14ac:dyDescent="0.25">
      <c r="A11" s="334" t="s">
        <v>349</v>
      </c>
      <c r="B11" s="334" t="s">
        <v>350</v>
      </c>
      <c r="C11" s="335">
        <v>142671.59</v>
      </c>
      <c r="D11" s="330" t="s">
        <v>37</v>
      </c>
      <c r="E11" s="335">
        <v>904258.75</v>
      </c>
      <c r="F11" s="335">
        <v>637814.31000000006</v>
      </c>
      <c r="G11" s="335">
        <v>409116.03</v>
      </c>
      <c r="H11" s="330" t="s">
        <v>37</v>
      </c>
    </row>
    <row r="12" spans="1:8" ht="20.100000000000001" customHeight="1" x14ac:dyDescent="0.25">
      <c r="A12" s="330" t="s">
        <v>37</v>
      </c>
    </row>
    <row r="13" spans="1:8" ht="20.100000000000001" customHeight="1" x14ac:dyDescent="0.25">
      <c r="A13" s="328" t="s">
        <v>351</v>
      </c>
      <c r="B13" s="328" t="s">
        <v>352</v>
      </c>
      <c r="C13" s="332">
        <v>2560247.13</v>
      </c>
      <c r="D13" s="333" t="s">
        <v>37</v>
      </c>
      <c r="E13" s="332">
        <v>114571.93</v>
      </c>
      <c r="F13" s="332">
        <v>929546.44</v>
      </c>
      <c r="G13" s="332">
        <v>1745272.62</v>
      </c>
      <c r="H13" s="333" t="s">
        <v>37</v>
      </c>
    </row>
    <row r="14" spans="1:8" ht="20.100000000000001" customHeight="1" x14ac:dyDescent="0.25">
      <c r="A14" s="334" t="s">
        <v>353</v>
      </c>
      <c r="B14" s="334" t="s">
        <v>354</v>
      </c>
      <c r="C14" s="335">
        <v>69269.279999999999</v>
      </c>
      <c r="D14" s="330" t="s">
        <v>37</v>
      </c>
      <c r="E14" s="335">
        <v>6967.54</v>
      </c>
      <c r="F14" s="335">
        <v>0</v>
      </c>
      <c r="G14" s="335">
        <v>76236.820000000007</v>
      </c>
      <c r="H14" s="330" t="s">
        <v>37</v>
      </c>
    </row>
    <row r="15" spans="1:8" ht="20.100000000000001" customHeight="1" x14ac:dyDescent="0.25">
      <c r="A15" s="334" t="s">
        <v>355</v>
      </c>
      <c r="B15" s="334" t="s">
        <v>356</v>
      </c>
      <c r="C15" s="335">
        <v>1303426.19</v>
      </c>
      <c r="D15" s="330" t="s">
        <v>37</v>
      </c>
      <c r="E15" s="335">
        <v>119892.37</v>
      </c>
      <c r="F15" s="335">
        <v>0</v>
      </c>
      <c r="G15" s="335">
        <v>1423318.56</v>
      </c>
      <c r="H15" s="330" t="s">
        <v>37</v>
      </c>
    </row>
    <row r="16" spans="1:8" ht="20.100000000000001" customHeight="1" x14ac:dyDescent="0.25">
      <c r="A16" s="334" t="s">
        <v>357</v>
      </c>
      <c r="B16" s="334" t="s">
        <v>358</v>
      </c>
      <c r="C16" s="335">
        <v>59926.51</v>
      </c>
      <c r="D16" s="330" t="s">
        <v>37</v>
      </c>
      <c r="E16" s="335">
        <v>0</v>
      </c>
      <c r="F16" s="335">
        <v>47434.34</v>
      </c>
      <c r="G16" s="335">
        <v>12492.17</v>
      </c>
      <c r="H16" s="330" t="s">
        <v>37</v>
      </c>
    </row>
    <row r="17" spans="1:8" ht="20.100000000000001" customHeight="1" x14ac:dyDescent="0.25">
      <c r="A17" s="334" t="s">
        <v>359</v>
      </c>
      <c r="B17" s="334" t="s">
        <v>360</v>
      </c>
      <c r="C17" s="335">
        <v>1127625.1499999999</v>
      </c>
      <c r="D17" s="330" t="s">
        <v>37</v>
      </c>
      <c r="E17" s="337">
        <v>-12287.98</v>
      </c>
      <c r="F17" s="335">
        <v>882112.1</v>
      </c>
      <c r="G17" s="335">
        <v>233225.07</v>
      </c>
      <c r="H17" s="330" t="s">
        <v>37</v>
      </c>
    </row>
    <row r="18" spans="1:8" ht="20.100000000000001" customHeight="1" x14ac:dyDescent="0.25">
      <c r="A18" s="330" t="s">
        <v>37</v>
      </c>
    </row>
    <row r="19" spans="1:8" ht="20.100000000000001" customHeight="1" x14ac:dyDescent="0.25">
      <c r="A19" s="328" t="s">
        <v>361</v>
      </c>
      <c r="B19" s="328" t="s">
        <v>362</v>
      </c>
      <c r="C19" s="332">
        <v>3000</v>
      </c>
      <c r="D19" s="333" t="s">
        <v>37</v>
      </c>
      <c r="E19" s="332">
        <v>0</v>
      </c>
      <c r="F19" s="332">
        <v>0</v>
      </c>
      <c r="G19" s="332">
        <v>3000</v>
      </c>
      <c r="H19" s="333" t="s">
        <v>37</v>
      </c>
    </row>
    <row r="20" spans="1:8" ht="20.100000000000001" customHeight="1" x14ac:dyDescent="0.25">
      <c r="A20" s="334" t="s">
        <v>363</v>
      </c>
      <c r="B20" s="334" t="s">
        <v>364</v>
      </c>
      <c r="C20" s="335">
        <v>3000</v>
      </c>
      <c r="D20" s="330" t="s">
        <v>37</v>
      </c>
      <c r="E20" s="335">
        <v>0</v>
      </c>
      <c r="F20" s="335">
        <v>0</v>
      </c>
      <c r="G20" s="335">
        <v>3000</v>
      </c>
      <c r="H20" s="330" t="s">
        <v>37</v>
      </c>
    </row>
    <row r="21" spans="1:8" ht="20.100000000000001" customHeight="1" x14ac:dyDescent="0.25">
      <c r="A21" s="334" t="s">
        <v>365</v>
      </c>
      <c r="B21" s="334" t="s">
        <v>366</v>
      </c>
      <c r="C21" s="335">
        <v>3000</v>
      </c>
      <c r="D21" s="330" t="s">
        <v>37</v>
      </c>
      <c r="E21" s="335">
        <v>0</v>
      </c>
      <c r="F21" s="335">
        <v>0</v>
      </c>
      <c r="G21" s="335">
        <v>3000</v>
      </c>
      <c r="H21" s="330" t="s">
        <v>37</v>
      </c>
    </row>
    <row r="22" spans="1:8" ht="20.100000000000001" customHeight="1" x14ac:dyDescent="0.25">
      <c r="A22" s="330" t="s">
        <v>37</v>
      </c>
    </row>
    <row r="23" spans="1:8" ht="20.100000000000001" customHeight="1" x14ac:dyDescent="0.25">
      <c r="A23" s="328" t="s">
        <v>371</v>
      </c>
      <c r="B23" s="328" t="s">
        <v>372</v>
      </c>
      <c r="C23" s="332">
        <v>769144.89</v>
      </c>
      <c r="D23" s="333" t="s">
        <v>37</v>
      </c>
      <c r="E23" s="332">
        <v>427952.29</v>
      </c>
      <c r="F23" s="332">
        <v>487659.29</v>
      </c>
      <c r="G23" s="332">
        <v>709437.89</v>
      </c>
      <c r="H23" s="333" t="s">
        <v>37</v>
      </c>
    </row>
    <row r="24" spans="1:8" ht="20.100000000000001" customHeight="1" x14ac:dyDescent="0.25">
      <c r="A24" s="334" t="s">
        <v>377</v>
      </c>
      <c r="B24" s="334" t="s">
        <v>378</v>
      </c>
      <c r="C24" s="335">
        <v>498405.6</v>
      </c>
      <c r="D24" s="330" t="s">
        <v>37</v>
      </c>
      <c r="E24" s="335">
        <v>0</v>
      </c>
      <c r="F24" s="335">
        <v>0</v>
      </c>
      <c r="G24" s="335">
        <v>498405.6</v>
      </c>
      <c r="H24" s="330" t="s">
        <v>37</v>
      </c>
    </row>
    <row r="25" spans="1:8" ht="20.100000000000001" customHeight="1" x14ac:dyDescent="0.25">
      <c r="A25" s="334" t="s">
        <v>379</v>
      </c>
      <c r="B25" s="334" t="s">
        <v>380</v>
      </c>
      <c r="C25" s="335">
        <v>498405.6</v>
      </c>
      <c r="D25" s="330" t="s">
        <v>37</v>
      </c>
      <c r="E25" s="335">
        <v>0</v>
      </c>
      <c r="F25" s="335">
        <v>0</v>
      </c>
      <c r="G25" s="335">
        <v>498405.6</v>
      </c>
      <c r="H25" s="330" t="s">
        <v>37</v>
      </c>
    </row>
    <row r="26" spans="1:8" ht="20.100000000000001" customHeight="1" x14ac:dyDescent="0.25">
      <c r="A26" s="334" t="s">
        <v>797</v>
      </c>
      <c r="B26" s="334" t="s">
        <v>507</v>
      </c>
      <c r="C26" s="335">
        <v>17400</v>
      </c>
      <c r="D26" s="330" t="s">
        <v>37</v>
      </c>
      <c r="E26" s="335">
        <v>34800</v>
      </c>
      <c r="F26" s="335">
        <v>52200</v>
      </c>
      <c r="G26" s="335">
        <v>0</v>
      </c>
      <c r="H26" s="330" t="s">
        <v>37</v>
      </c>
    </row>
    <row r="27" spans="1:8" ht="20.100000000000001" customHeight="1" x14ac:dyDescent="0.25">
      <c r="A27" s="334" t="s">
        <v>798</v>
      </c>
      <c r="B27" s="334" t="s">
        <v>799</v>
      </c>
      <c r="C27" s="335">
        <v>17400</v>
      </c>
      <c r="D27" s="330" t="s">
        <v>37</v>
      </c>
      <c r="E27" s="335">
        <v>34800</v>
      </c>
      <c r="F27" s="335">
        <v>52200</v>
      </c>
      <c r="G27" s="335">
        <v>0</v>
      </c>
      <c r="H27" s="330" t="s">
        <v>37</v>
      </c>
    </row>
    <row r="28" spans="1:8" ht="20.100000000000001" customHeight="1" x14ac:dyDescent="0.25">
      <c r="A28" s="334" t="s">
        <v>800</v>
      </c>
      <c r="B28" s="334" t="s">
        <v>513</v>
      </c>
      <c r="C28" s="335">
        <v>0</v>
      </c>
      <c r="D28" s="330" t="s">
        <v>37</v>
      </c>
      <c r="E28" s="335">
        <v>182120</v>
      </c>
      <c r="F28" s="335">
        <v>182120</v>
      </c>
      <c r="G28" s="335">
        <v>0</v>
      </c>
      <c r="H28" s="330" t="s">
        <v>37</v>
      </c>
    </row>
    <row r="29" spans="1:8" ht="20.100000000000001" customHeight="1" x14ac:dyDescent="0.25">
      <c r="A29" s="334" t="s">
        <v>973</v>
      </c>
      <c r="B29" s="334" t="s">
        <v>974</v>
      </c>
      <c r="C29" s="335">
        <v>0</v>
      </c>
      <c r="D29" s="330" t="s">
        <v>37</v>
      </c>
      <c r="E29" s="335">
        <v>182120</v>
      </c>
      <c r="F29" s="335">
        <v>182120</v>
      </c>
      <c r="G29" s="335">
        <v>0</v>
      </c>
      <c r="H29" s="330" t="s">
        <v>37</v>
      </c>
    </row>
    <row r="30" spans="1:8" ht="20.100000000000001" customHeight="1" x14ac:dyDescent="0.25">
      <c r="A30" s="334" t="s">
        <v>381</v>
      </c>
      <c r="B30" s="334" t="s">
        <v>382</v>
      </c>
      <c r="C30" s="335">
        <v>253339.29</v>
      </c>
      <c r="D30" s="330" t="s">
        <v>37</v>
      </c>
      <c r="E30" s="335">
        <v>211032.29</v>
      </c>
      <c r="F30" s="335">
        <v>253339.29</v>
      </c>
      <c r="G30" s="335">
        <v>211032.29</v>
      </c>
      <c r="H30" s="330" t="s">
        <v>37</v>
      </c>
    </row>
    <row r="31" spans="1:8" ht="20.100000000000001" customHeight="1" x14ac:dyDescent="0.25">
      <c r="A31" s="334" t="s">
        <v>904</v>
      </c>
      <c r="B31" s="334" t="s">
        <v>905</v>
      </c>
      <c r="C31" s="335">
        <v>69600</v>
      </c>
      <c r="D31" s="330" t="s">
        <v>37</v>
      </c>
      <c r="E31" s="335">
        <v>0</v>
      </c>
      <c r="F31" s="335">
        <v>69600</v>
      </c>
      <c r="G31" s="335">
        <v>0</v>
      </c>
      <c r="H31" s="330" t="s">
        <v>37</v>
      </c>
    </row>
    <row r="32" spans="1:8" ht="20.100000000000001" customHeight="1" x14ac:dyDescent="0.25">
      <c r="A32" s="334" t="s">
        <v>383</v>
      </c>
      <c r="B32" s="334" t="s">
        <v>384</v>
      </c>
      <c r="C32" s="335">
        <v>183739.29</v>
      </c>
      <c r="D32" s="330" t="s">
        <v>37</v>
      </c>
      <c r="E32" s="335">
        <v>211032.29</v>
      </c>
      <c r="F32" s="335">
        <v>183739.29</v>
      </c>
      <c r="G32" s="335">
        <v>211032.29</v>
      </c>
      <c r="H32" s="330" t="s">
        <v>37</v>
      </c>
    </row>
    <row r="33" spans="1:8" ht="20.100000000000001" customHeight="1" x14ac:dyDescent="0.25">
      <c r="A33" s="330" t="s">
        <v>37</v>
      </c>
    </row>
    <row r="34" spans="1:8" ht="20.100000000000001" customHeight="1" x14ac:dyDescent="0.25">
      <c r="A34" s="328" t="s">
        <v>385</v>
      </c>
      <c r="B34" s="328" t="s">
        <v>386</v>
      </c>
      <c r="C34" s="332">
        <v>15083.77</v>
      </c>
      <c r="D34" s="333" t="s">
        <v>37</v>
      </c>
      <c r="E34" s="332">
        <v>0</v>
      </c>
      <c r="F34" s="332">
        <v>6967.54</v>
      </c>
      <c r="G34" s="332">
        <v>8116.23</v>
      </c>
      <c r="H34" s="333" t="s">
        <v>37</v>
      </c>
    </row>
    <row r="35" spans="1:8" ht="20.100000000000001" customHeight="1" x14ac:dyDescent="0.25">
      <c r="A35" s="334" t="s">
        <v>387</v>
      </c>
      <c r="B35" s="334" t="s">
        <v>378</v>
      </c>
      <c r="C35" s="335">
        <v>15083.77</v>
      </c>
      <c r="D35" s="330" t="s">
        <v>37</v>
      </c>
      <c r="E35" s="335">
        <v>0</v>
      </c>
      <c r="F35" s="335">
        <v>6967.54</v>
      </c>
      <c r="G35" s="335">
        <v>8116.23</v>
      </c>
      <c r="H35" s="330" t="s">
        <v>37</v>
      </c>
    </row>
    <row r="36" spans="1:8" ht="20.100000000000001" customHeight="1" x14ac:dyDescent="0.25">
      <c r="A36" s="334" t="s">
        <v>388</v>
      </c>
      <c r="B36" s="334" t="s">
        <v>389</v>
      </c>
      <c r="C36" s="335">
        <v>15083.77</v>
      </c>
      <c r="D36" s="330" t="s">
        <v>37</v>
      </c>
      <c r="E36" s="335">
        <v>0</v>
      </c>
      <c r="F36" s="335">
        <v>6967.54</v>
      </c>
      <c r="G36" s="335">
        <v>8116.23</v>
      </c>
      <c r="H36" s="330" t="s">
        <v>37</v>
      </c>
    </row>
    <row r="37" spans="1:8" ht="20.100000000000001" customHeight="1" x14ac:dyDescent="0.25">
      <c r="A37" s="330" t="s">
        <v>37</v>
      </c>
    </row>
    <row r="38" spans="1:8" ht="20.100000000000001" customHeight="1" x14ac:dyDescent="0.25">
      <c r="A38" s="328" t="s">
        <v>390</v>
      </c>
      <c r="B38" s="328" t="s">
        <v>391</v>
      </c>
      <c r="C38" s="332">
        <v>283828.28000000003</v>
      </c>
      <c r="D38" s="333" t="s">
        <v>37</v>
      </c>
      <c r="E38" s="332">
        <v>202.4</v>
      </c>
      <c r="F38" s="332">
        <v>132503.1</v>
      </c>
      <c r="G38" s="332">
        <v>151527.57999999999</v>
      </c>
      <c r="H38" s="333" t="s">
        <v>37</v>
      </c>
    </row>
    <row r="39" spans="1:8" ht="20.100000000000001" customHeight="1" x14ac:dyDescent="0.25">
      <c r="A39" s="334" t="s">
        <v>392</v>
      </c>
      <c r="B39" s="334" t="s">
        <v>378</v>
      </c>
      <c r="C39" s="335">
        <v>283828.28000000003</v>
      </c>
      <c r="D39" s="330" t="s">
        <v>37</v>
      </c>
      <c r="E39" s="335">
        <v>202.4</v>
      </c>
      <c r="F39" s="335">
        <v>132503.1</v>
      </c>
      <c r="G39" s="335">
        <v>151527.57999999999</v>
      </c>
      <c r="H39" s="330" t="s">
        <v>37</v>
      </c>
    </row>
    <row r="40" spans="1:8" ht="20.100000000000001" customHeight="1" x14ac:dyDescent="0.25">
      <c r="A40" s="334" t="s">
        <v>393</v>
      </c>
      <c r="B40" s="334" t="s">
        <v>389</v>
      </c>
      <c r="C40" s="335">
        <v>283828.28000000003</v>
      </c>
      <c r="D40" s="330" t="s">
        <v>37</v>
      </c>
      <c r="E40" s="335">
        <v>202.4</v>
      </c>
      <c r="F40" s="335">
        <v>132503.1</v>
      </c>
      <c r="G40" s="335">
        <v>151527.57999999999</v>
      </c>
      <c r="H40" s="330" t="s">
        <v>37</v>
      </c>
    </row>
    <row r="41" spans="1:8" ht="20.100000000000001" customHeight="1" x14ac:dyDescent="0.25">
      <c r="A41" s="330" t="s">
        <v>37</v>
      </c>
    </row>
    <row r="42" spans="1:8" ht="20.100000000000001" customHeight="1" x14ac:dyDescent="0.25">
      <c r="A42" s="328" t="s">
        <v>394</v>
      </c>
      <c r="B42" s="328" t="s">
        <v>395</v>
      </c>
      <c r="C42" s="332">
        <v>216362</v>
      </c>
      <c r="D42" s="333" t="s">
        <v>37</v>
      </c>
      <c r="E42" s="332">
        <v>162127.35</v>
      </c>
      <c r="F42" s="332">
        <v>125859.35</v>
      </c>
      <c r="G42" s="332">
        <v>252630</v>
      </c>
      <c r="H42" s="333" t="s">
        <v>37</v>
      </c>
    </row>
    <row r="43" spans="1:8" ht="20.100000000000001" customHeight="1" x14ac:dyDescent="0.25">
      <c r="A43" s="334" t="s">
        <v>396</v>
      </c>
      <c r="B43" s="334" t="s">
        <v>397</v>
      </c>
      <c r="C43" s="335">
        <v>0</v>
      </c>
      <c r="D43" s="330" t="s">
        <v>37</v>
      </c>
      <c r="E43" s="335">
        <v>125859.35</v>
      </c>
      <c r="F43" s="335">
        <v>125859.35</v>
      </c>
      <c r="G43" s="335">
        <v>0</v>
      </c>
      <c r="H43" s="330" t="s">
        <v>37</v>
      </c>
    </row>
    <row r="44" spans="1:8" ht="20.100000000000001" customHeight="1" x14ac:dyDescent="0.25">
      <c r="A44" s="334" t="s">
        <v>398</v>
      </c>
      <c r="B44" s="334" t="s">
        <v>399</v>
      </c>
      <c r="C44" s="335">
        <v>216362</v>
      </c>
      <c r="D44" s="330" t="s">
        <v>37</v>
      </c>
      <c r="E44" s="335">
        <v>36268</v>
      </c>
      <c r="F44" s="335">
        <v>0</v>
      </c>
      <c r="G44" s="335">
        <v>252630</v>
      </c>
      <c r="H44" s="330" t="s">
        <v>37</v>
      </c>
    </row>
    <row r="45" spans="1:8" ht="20.100000000000001" customHeight="1" x14ac:dyDescent="0.25">
      <c r="A45" s="330" t="s">
        <v>37</v>
      </c>
    </row>
    <row r="46" spans="1:8" ht="20.100000000000001" customHeight="1" x14ac:dyDescent="0.25">
      <c r="A46" s="328" t="s">
        <v>406</v>
      </c>
      <c r="B46" s="328" t="s">
        <v>288</v>
      </c>
      <c r="C46" s="332">
        <v>20277.59</v>
      </c>
      <c r="D46" s="333" t="s">
        <v>37</v>
      </c>
      <c r="E46" s="332">
        <v>0</v>
      </c>
      <c r="F46" s="332">
        <v>0</v>
      </c>
      <c r="G46" s="332">
        <v>20277.59</v>
      </c>
      <c r="H46" s="333" t="s">
        <v>37</v>
      </c>
    </row>
    <row r="47" spans="1:8" ht="20.100000000000001" customHeight="1" x14ac:dyDescent="0.25">
      <c r="A47" s="334" t="s">
        <v>407</v>
      </c>
      <c r="B47" s="334" t="s">
        <v>408</v>
      </c>
      <c r="C47" s="335">
        <v>11600</v>
      </c>
      <c r="D47" s="330" t="s">
        <v>37</v>
      </c>
      <c r="E47" s="335">
        <v>0</v>
      </c>
      <c r="F47" s="335">
        <v>0</v>
      </c>
      <c r="G47" s="335">
        <v>11600</v>
      </c>
      <c r="H47" s="330" t="s">
        <v>37</v>
      </c>
    </row>
    <row r="48" spans="1:8" ht="20.100000000000001" customHeight="1" x14ac:dyDescent="0.25">
      <c r="A48" s="334" t="s">
        <v>409</v>
      </c>
      <c r="B48" s="334" t="s">
        <v>410</v>
      </c>
      <c r="C48" s="335">
        <v>2300</v>
      </c>
      <c r="D48" s="330" t="s">
        <v>37</v>
      </c>
      <c r="E48" s="335">
        <v>0</v>
      </c>
      <c r="F48" s="335">
        <v>0</v>
      </c>
      <c r="G48" s="335">
        <v>2300</v>
      </c>
      <c r="H48" s="330" t="s">
        <v>37</v>
      </c>
    </row>
    <row r="49" spans="1:8" ht="20.100000000000001" customHeight="1" x14ac:dyDescent="0.25">
      <c r="A49" s="334" t="s">
        <v>411</v>
      </c>
      <c r="B49" s="334" t="s">
        <v>412</v>
      </c>
      <c r="C49" s="335">
        <v>6377.59</v>
      </c>
      <c r="D49" s="330" t="s">
        <v>37</v>
      </c>
      <c r="E49" s="335">
        <v>0</v>
      </c>
      <c r="F49" s="335">
        <v>0</v>
      </c>
      <c r="G49" s="335">
        <v>6377.59</v>
      </c>
      <c r="H49" s="330" t="s">
        <v>37</v>
      </c>
    </row>
    <row r="50" spans="1:8" ht="20.100000000000001" customHeight="1" x14ac:dyDescent="0.25">
      <c r="A50" s="330" t="s">
        <v>37</v>
      </c>
    </row>
    <row r="51" spans="1:8" ht="20.100000000000001" customHeight="1" x14ac:dyDescent="0.25">
      <c r="A51" s="328" t="s">
        <v>413</v>
      </c>
      <c r="B51" s="328" t="s">
        <v>414</v>
      </c>
      <c r="C51" s="333" t="s">
        <v>37</v>
      </c>
      <c r="D51" s="332">
        <v>6314.94</v>
      </c>
      <c r="E51" s="332">
        <v>0</v>
      </c>
      <c r="F51" s="332">
        <v>0</v>
      </c>
      <c r="G51" s="333" t="s">
        <v>37</v>
      </c>
      <c r="H51" s="332">
        <v>6314.94</v>
      </c>
    </row>
    <row r="52" spans="1:8" ht="20.100000000000001" customHeight="1" x14ac:dyDescent="0.25">
      <c r="A52" s="330" t="s">
        <v>37</v>
      </c>
    </row>
    <row r="53" spans="1:8" ht="20.100000000000001" customHeight="1" x14ac:dyDescent="0.25">
      <c r="A53" s="328" t="s">
        <v>415</v>
      </c>
      <c r="B53" s="328" t="s">
        <v>416</v>
      </c>
      <c r="C53" s="332">
        <v>203497.85</v>
      </c>
      <c r="D53" s="333" t="s">
        <v>37</v>
      </c>
      <c r="E53" s="332">
        <v>0</v>
      </c>
      <c r="F53" s="332">
        <v>0</v>
      </c>
      <c r="G53" s="332">
        <v>203497.85</v>
      </c>
      <c r="H53" s="333" t="s">
        <v>37</v>
      </c>
    </row>
    <row r="54" spans="1:8" ht="20.100000000000001" customHeight="1" x14ac:dyDescent="0.25">
      <c r="A54" s="334" t="s">
        <v>417</v>
      </c>
      <c r="B54" s="334" t="s">
        <v>418</v>
      </c>
      <c r="C54" s="335">
        <v>27154.400000000001</v>
      </c>
      <c r="D54" s="330" t="s">
        <v>37</v>
      </c>
      <c r="E54" s="335">
        <v>0</v>
      </c>
      <c r="F54" s="335">
        <v>0</v>
      </c>
      <c r="G54" s="335">
        <v>27154.400000000001</v>
      </c>
      <c r="H54" s="330" t="s">
        <v>37</v>
      </c>
    </row>
    <row r="55" spans="1:8" ht="20.100000000000001" customHeight="1" x14ac:dyDescent="0.25">
      <c r="A55" s="334" t="s">
        <v>419</v>
      </c>
      <c r="B55" s="334" t="s">
        <v>420</v>
      </c>
      <c r="C55" s="335">
        <v>32666.69</v>
      </c>
      <c r="D55" s="330" t="s">
        <v>37</v>
      </c>
      <c r="E55" s="335">
        <v>0</v>
      </c>
      <c r="F55" s="335">
        <v>0</v>
      </c>
      <c r="G55" s="335">
        <v>32666.69</v>
      </c>
      <c r="H55" s="330" t="s">
        <v>37</v>
      </c>
    </row>
    <row r="56" spans="1:8" ht="20.100000000000001" customHeight="1" x14ac:dyDescent="0.25">
      <c r="A56" s="334" t="s">
        <v>421</v>
      </c>
      <c r="B56" s="334" t="s">
        <v>422</v>
      </c>
      <c r="C56" s="335">
        <v>30465.52</v>
      </c>
      <c r="D56" s="330" t="s">
        <v>37</v>
      </c>
      <c r="E56" s="335">
        <v>0</v>
      </c>
      <c r="F56" s="335">
        <v>0</v>
      </c>
      <c r="G56" s="335">
        <v>30465.52</v>
      </c>
      <c r="H56" s="330" t="s">
        <v>37</v>
      </c>
    </row>
    <row r="57" spans="1:8" ht="20.100000000000001" customHeight="1" x14ac:dyDescent="0.25">
      <c r="A57" s="334" t="s">
        <v>423</v>
      </c>
      <c r="B57" s="334" t="s">
        <v>424</v>
      </c>
      <c r="C57" s="335">
        <v>48217.7</v>
      </c>
      <c r="D57" s="330" t="s">
        <v>37</v>
      </c>
      <c r="E57" s="335">
        <v>0</v>
      </c>
      <c r="F57" s="335">
        <v>0</v>
      </c>
      <c r="G57" s="335">
        <v>48217.7</v>
      </c>
      <c r="H57" s="330" t="s">
        <v>37</v>
      </c>
    </row>
    <row r="58" spans="1:8" ht="20.100000000000001" customHeight="1" x14ac:dyDescent="0.25">
      <c r="A58" s="334" t="s">
        <v>425</v>
      </c>
      <c r="B58" s="334" t="s">
        <v>426</v>
      </c>
      <c r="C58" s="335">
        <v>48217.68</v>
      </c>
      <c r="D58" s="330" t="s">
        <v>37</v>
      </c>
      <c r="E58" s="335">
        <v>0</v>
      </c>
      <c r="F58" s="335">
        <v>0</v>
      </c>
      <c r="G58" s="335">
        <v>48217.68</v>
      </c>
      <c r="H58" s="330" t="s">
        <v>37</v>
      </c>
    </row>
    <row r="59" spans="1:8" ht="20.100000000000001" customHeight="1" x14ac:dyDescent="0.25">
      <c r="A59" s="334" t="s">
        <v>427</v>
      </c>
      <c r="B59" s="334" t="s">
        <v>428</v>
      </c>
      <c r="C59" s="335">
        <v>16775.86</v>
      </c>
      <c r="D59" s="330" t="s">
        <v>37</v>
      </c>
      <c r="E59" s="335">
        <v>0</v>
      </c>
      <c r="F59" s="335">
        <v>0</v>
      </c>
      <c r="G59" s="335">
        <v>16775.86</v>
      </c>
      <c r="H59" s="330" t="s">
        <v>37</v>
      </c>
    </row>
    <row r="60" spans="1:8" ht="20.100000000000001" customHeight="1" x14ac:dyDescent="0.25">
      <c r="A60" s="330" t="s">
        <v>37</v>
      </c>
    </row>
    <row r="61" spans="1:8" ht="20.100000000000001" customHeight="1" x14ac:dyDescent="0.25">
      <c r="A61" s="328" t="s">
        <v>429</v>
      </c>
      <c r="B61" s="328" t="s">
        <v>430</v>
      </c>
      <c r="C61" s="333" t="s">
        <v>37</v>
      </c>
      <c r="D61" s="332">
        <v>143114.67000000001</v>
      </c>
      <c r="E61" s="332">
        <v>0</v>
      </c>
      <c r="F61" s="332">
        <v>0</v>
      </c>
      <c r="G61" s="333" t="s">
        <v>37</v>
      </c>
      <c r="H61" s="332">
        <v>143114.67000000001</v>
      </c>
    </row>
    <row r="62" spans="1:8" ht="20.100000000000001" customHeight="1" x14ac:dyDescent="0.25">
      <c r="A62" s="330" t="s">
        <v>37</v>
      </c>
    </row>
    <row r="63" spans="1:8" ht="20.100000000000001" customHeight="1" x14ac:dyDescent="0.25">
      <c r="A63" s="328" t="s">
        <v>431</v>
      </c>
      <c r="B63" s="328" t="s">
        <v>287</v>
      </c>
      <c r="C63" s="332">
        <v>629296.46</v>
      </c>
      <c r="D63" s="333" t="s">
        <v>37</v>
      </c>
      <c r="E63" s="332">
        <v>0</v>
      </c>
      <c r="F63" s="332">
        <v>0</v>
      </c>
      <c r="G63" s="332">
        <v>629296.46</v>
      </c>
      <c r="H63" s="333" t="s">
        <v>37</v>
      </c>
    </row>
    <row r="64" spans="1:8" ht="20.100000000000001" customHeight="1" x14ac:dyDescent="0.25">
      <c r="A64" s="334" t="s">
        <v>432</v>
      </c>
      <c r="B64" s="334" t="s">
        <v>433</v>
      </c>
      <c r="C64" s="335">
        <v>241365.42</v>
      </c>
      <c r="D64" s="330" t="s">
        <v>37</v>
      </c>
      <c r="E64" s="335">
        <v>0</v>
      </c>
      <c r="F64" s="335">
        <v>0</v>
      </c>
      <c r="G64" s="335">
        <v>241365.42</v>
      </c>
      <c r="H64" s="330" t="s">
        <v>37</v>
      </c>
    </row>
    <row r="65" spans="1:8" ht="20.100000000000001" customHeight="1" x14ac:dyDescent="0.25">
      <c r="A65" s="334" t="s">
        <v>434</v>
      </c>
      <c r="B65" s="334" t="s">
        <v>435</v>
      </c>
      <c r="C65" s="335">
        <v>193965.52</v>
      </c>
      <c r="D65" s="330" t="s">
        <v>37</v>
      </c>
      <c r="E65" s="335">
        <v>0</v>
      </c>
      <c r="F65" s="335">
        <v>0</v>
      </c>
      <c r="G65" s="335">
        <v>193965.52</v>
      </c>
      <c r="H65" s="330" t="s">
        <v>37</v>
      </c>
    </row>
    <row r="66" spans="1:8" ht="20.100000000000001" customHeight="1" x14ac:dyDescent="0.25">
      <c r="A66" s="334" t="s">
        <v>436</v>
      </c>
      <c r="B66" s="334" t="s">
        <v>435</v>
      </c>
      <c r="C66" s="335">
        <v>193965.52</v>
      </c>
      <c r="D66" s="330" t="s">
        <v>37</v>
      </c>
      <c r="E66" s="335">
        <v>0</v>
      </c>
      <c r="F66" s="335">
        <v>0</v>
      </c>
      <c r="G66" s="335">
        <v>193965.52</v>
      </c>
      <c r="H66" s="330" t="s">
        <v>37</v>
      </c>
    </row>
    <row r="67" spans="1:8" ht="20.100000000000001" customHeight="1" x14ac:dyDescent="0.25">
      <c r="A67" s="330" t="s">
        <v>37</v>
      </c>
    </row>
    <row r="68" spans="1:8" ht="20.100000000000001" customHeight="1" x14ac:dyDescent="0.25">
      <c r="A68" s="328" t="s">
        <v>437</v>
      </c>
      <c r="B68" s="328" t="s">
        <v>438</v>
      </c>
      <c r="C68" s="333" t="s">
        <v>37</v>
      </c>
      <c r="D68" s="332">
        <v>277110.28000000003</v>
      </c>
      <c r="E68" s="332">
        <v>0</v>
      </c>
      <c r="F68" s="332">
        <v>0</v>
      </c>
      <c r="G68" s="333" t="s">
        <v>37</v>
      </c>
      <c r="H68" s="332">
        <v>277110.28000000003</v>
      </c>
    </row>
    <row r="69" spans="1:8" ht="20.100000000000001" customHeight="1" x14ac:dyDescent="0.25">
      <c r="A69" s="330" t="s">
        <v>37</v>
      </c>
    </row>
    <row r="70" spans="1:8" ht="20.100000000000001" customHeight="1" x14ac:dyDescent="0.25">
      <c r="A70" s="328" t="s">
        <v>439</v>
      </c>
      <c r="B70" s="328" t="s">
        <v>440</v>
      </c>
      <c r="C70" s="332">
        <v>346017.2</v>
      </c>
      <c r="D70" s="333" t="s">
        <v>37</v>
      </c>
      <c r="E70" s="332">
        <v>0</v>
      </c>
      <c r="F70" s="332">
        <v>0</v>
      </c>
      <c r="G70" s="332">
        <v>346017.2</v>
      </c>
      <c r="H70" s="333" t="s">
        <v>37</v>
      </c>
    </row>
    <row r="71" spans="1:8" ht="20.100000000000001" customHeight="1" x14ac:dyDescent="0.25">
      <c r="A71" s="334" t="s">
        <v>441</v>
      </c>
      <c r="B71" s="334" t="s">
        <v>442</v>
      </c>
      <c r="C71" s="335">
        <v>9900</v>
      </c>
      <c r="D71" s="330" t="s">
        <v>37</v>
      </c>
      <c r="E71" s="335">
        <v>0</v>
      </c>
      <c r="F71" s="335">
        <v>0</v>
      </c>
      <c r="G71" s="335">
        <v>9900</v>
      </c>
      <c r="H71" s="330" t="s">
        <v>37</v>
      </c>
    </row>
    <row r="72" spans="1:8" ht="20.100000000000001" customHeight="1" x14ac:dyDescent="0.25">
      <c r="A72" s="334" t="s">
        <v>443</v>
      </c>
      <c r="B72" s="334" t="s">
        <v>444</v>
      </c>
      <c r="C72" s="335">
        <v>14915</v>
      </c>
      <c r="D72" s="330" t="s">
        <v>37</v>
      </c>
      <c r="E72" s="335">
        <v>0</v>
      </c>
      <c r="F72" s="335">
        <v>0</v>
      </c>
      <c r="G72" s="335">
        <v>14915</v>
      </c>
      <c r="H72" s="330" t="s">
        <v>37</v>
      </c>
    </row>
    <row r="73" spans="1:8" ht="20.100000000000001" customHeight="1" x14ac:dyDescent="0.25">
      <c r="A73" s="334" t="s">
        <v>445</v>
      </c>
      <c r="B73" s="334" t="s">
        <v>446</v>
      </c>
      <c r="C73" s="335">
        <v>144725.19</v>
      </c>
      <c r="D73" s="330" t="s">
        <v>37</v>
      </c>
      <c r="E73" s="335">
        <v>0</v>
      </c>
      <c r="F73" s="335">
        <v>0</v>
      </c>
      <c r="G73" s="335">
        <v>144725.19</v>
      </c>
      <c r="H73" s="330" t="s">
        <v>37</v>
      </c>
    </row>
    <row r="74" spans="1:8" ht="20.100000000000001" customHeight="1" x14ac:dyDescent="0.25">
      <c r="A74" s="334" t="s">
        <v>447</v>
      </c>
      <c r="B74" s="334" t="s">
        <v>448</v>
      </c>
      <c r="C74" s="335">
        <v>93440.02</v>
      </c>
      <c r="D74" s="330" t="s">
        <v>37</v>
      </c>
      <c r="E74" s="335">
        <v>0</v>
      </c>
      <c r="F74" s="335">
        <v>0</v>
      </c>
      <c r="G74" s="335">
        <v>93440.02</v>
      </c>
      <c r="H74" s="330" t="s">
        <v>37</v>
      </c>
    </row>
    <row r="75" spans="1:8" ht="20.100000000000001" customHeight="1" x14ac:dyDescent="0.25">
      <c r="A75" s="334" t="s">
        <v>449</v>
      </c>
      <c r="B75" s="334" t="s">
        <v>450</v>
      </c>
      <c r="C75" s="335">
        <v>16512.27</v>
      </c>
      <c r="D75" s="330" t="s">
        <v>37</v>
      </c>
      <c r="E75" s="335">
        <v>0</v>
      </c>
      <c r="F75" s="335">
        <v>0</v>
      </c>
      <c r="G75" s="335">
        <v>16512.27</v>
      </c>
      <c r="H75" s="330" t="s">
        <v>37</v>
      </c>
    </row>
    <row r="76" spans="1:8" ht="20.100000000000001" customHeight="1" x14ac:dyDescent="0.25">
      <c r="A76" s="334" t="s">
        <v>451</v>
      </c>
      <c r="B76" s="334" t="s">
        <v>452</v>
      </c>
      <c r="C76" s="335">
        <v>22340.13</v>
      </c>
      <c r="D76" s="330" t="s">
        <v>37</v>
      </c>
      <c r="E76" s="335">
        <v>0</v>
      </c>
      <c r="F76" s="335">
        <v>0</v>
      </c>
      <c r="G76" s="335">
        <v>22340.13</v>
      </c>
      <c r="H76" s="330" t="s">
        <v>37</v>
      </c>
    </row>
    <row r="77" spans="1:8" ht="20.100000000000001" customHeight="1" x14ac:dyDescent="0.25">
      <c r="A77" s="334" t="s">
        <v>453</v>
      </c>
      <c r="B77" s="334" t="s">
        <v>454</v>
      </c>
      <c r="C77" s="335">
        <v>21987.18</v>
      </c>
      <c r="D77" s="330" t="s">
        <v>37</v>
      </c>
      <c r="E77" s="335">
        <v>0</v>
      </c>
      <c r="F77" s="335">
        <v>0</v>
      </c>
      <c r="G77" s="335">
        <v>21987.18</v>
      </c>
      <c r="H77" s="330" t="s">
        <v>37</v>
      </c>
    </row>
    <row r="78" spans="1:8" ht="20.100000000000001" customHeight="1" x14ac:dyDescent="0.25">
      <c r="A78" s="334" t="s">
        <v>455</v>
      </c>
      <c r="B78" s="334" t="s">
        <v>456</v>
      </c>
      <c r="C78" s="335">
        <v>22197.41</v>
      </c>
      <c r="D78" s="330" t="s">
        <v>37</v>
      </c>
      <c r="E78" s="335">
        <v>0</v>
      </c>
      <c r="F78" s="335">
        <v>0</v>
      </c>
      <c r="G78" s="335">
        <v>22197.41</v>
      </c>
      <c r="H78" s="330" t="s">
        <v>37</v>
      </c>
    </row>
    <row r="79" spans="1:8" ht="20.100000000000001" customHeight="1" x14ac:dyDescent="0.25">
      <c r="A79" s="330" t="s">
        <v>37</v>
      </c>
    </row>
    <row r="80" spans="1:8" ht="20.100000000000001" customHeight="1" x14ac:dyDescent="0.25">
      <c r="A80" s="328" t="s">
        <v>457</v>
      </c>
      <c r="B80" s="328" t="s">
        <v>458</v>
      </c>
      <c r="C80" s="333" t="s">
        <v>37</v>
      </c>
      <c r="D80" s="332">
        <v>172461.45</v>
      </c>
      <c r="E80" s="332">
        <v>0</v>
      </c>
      <c r="F80" s="332">
        <v>0</v>
      </c>
      <c r="G80" s="333" t="s">
        <v>37</v>
      </c>
      <c r="H80" s="332">
        <v>172461.45</v>
      </c>
    </row>
    <row r="81" spans="1:8" ht="20.100000000000001" customHeight="1" x14ac:dyDescent="0.25">
      <c r="A81" s="330" t="s">
        <v>37</v>
      </c>
    </row>
    <row r="82" spans="1:8" ht="20.100000000000001" customHeight="1" x14ac:dyDescent="0.25">
      <c r="A82" s="328" t="s">
        <v>459</v>
      </c>
      <c r="B82" s="328" t="s">
        <v>460</v>
      </c>
      <c r="C82" s="332">
        <v>89586.7</v>
      </c>
      <c r="D82" s="333" t="s">
        <v>37</v>
      </c>
      <c r="E82" s="332">
        <v>93.67</v>
      </c>
      <c r="F82" s="332">
        <v>0</v>
      </c>
      <c r="G82" s="332">
        <v>89680.37</v>
      </c>
      <c r="H82" s="333" t="s">
        <v>37</v>
      </c>
    </row>
    <row r="83" spans="1:8" ht="20.100000000000001" customHeight="1" x14ac:dyDescent="0.25">
      <c r="A83" s="334" t="s">
        <v>461</v>
      </c>
      <c r="B83" s="334" t="s">
        <v>462</v>
      </c>
      <c r="C83" s="335">
        <v>17604.7</v>
      </c>
      <c r="D83" s="330" t="s">
        <v>37</v>
      </c>
      <c r="E83" s="335">
        <v>93.67</v>
      </c>
      <c r="F83" s="335">
        <v>0</v>
      </c>
      <c r="G83" s="335">
        <v>17698.37</v>
      </c>
      <c r="H83" s="330" t="s">
        <v>37</v>
      </c>
    </row>
    <row r="84" spans="1:8" ht="20.100000000000001" customHeight="1" x14ac:dyDescent="0.25">
      <c r="A84" s="334" t="s">
        <v>463</v>
      </c>
      <c r="B84" s="334" t="s">
        <v>464</v>
      </c>
      <c r="C84" s="335">
        <v>71982</v>
      </c>
      <c r="D84" s="330" t="s">
        <v>37</v>
      </c>
      <c r="E84" s="335">
        <v>0</v>
      </c>
      <c r="F84" s="335">
        <v>0</v>
      </c>
      <c r="G84" s="335">
        <v>71982</v>
      </c>
      <c r="H84" s="330" t="s">
        <v>37</v>
      </c>
    </row>
    <row r="85" spans="1:8" ht="20.100000000000001" customHeight="1" x14ac:dyDescent="0.25">
      <c r="A85" s="330" t="s">
        <v>37</v>
      </c>
    </row>
    <row r="86" spans="1:8" ht="20.100000000000001" customHeight="1" x14ac:dyDescent="0.25">
      <c r="A86" s="328" t="s">
        <v>465</v>
      </c>
      <c r="B86" s="328" t="s">
        <v>466</v>
      </c>
      <c r="C86" s="332">
        <v>5614.12</v>
      </c>
      <c r="D86" s="333" t="s">
        <v>37</v>
      </c>
      <c r="E86" s="332">
        <v>34701.4</v>
      </c>
      <c r="F86" s="332">
        <v>0</v>
      </c>
      <c r="G86" s="332">
        <v>40315.519999999997</v>
      </c>
      <c r="H86" s="333" t="s">
        <v>37</v>
      </c>
    </row>
    <row r="87" spans="1:8" ht="20.100000000000001" customHeight="1" x14ac:dyDescent="0.25">
      <c r="A87" s="334" t="s">
        <v>467</v>
      </c>
      <c r="B87" s="334" t="s">
        <v>468</v>
      </c>
      <c r="C87" s="335">
        <v>5614.12</v>
      </c>
      <c r="D87" s="330" t="s">
        <v>37</v>
      </c>
      <c r="E87" s="335">
        <v>34701.4</v>
      </c>
      <c r="F87" s="335">
        <v>0</v>
      </c>
      <c r="G87" s="335">
        <v>40315.519999999997</v>
      </c>
      <c r="H87" s="330" t="s">
        <v>37</v>
      </c>
    </row>
    <row r="88" spans="1:8" ht="20.100000000000001" customHeight="1" x14ac:dyDescent="0.25">
      <c r="A88" s="330" t="s">
        <v>37</v>
      </c>
    </row>
    <row r="89" spans="1:8" ht="20.100000000000001" customHeight="1" x14ac:dyDescent="0.25">
      <c r="A89" s="328" t="s">
        <v>469</v>
      </c>
      <c r="B89" s="328" t="s">
        <v>470</v>
      </c>
      <c r="C89" s="332">
        <v>2000</v>
      </c>
      <c r="D89" s="333" t="s">
        <v>37</v>
      </c>
      <c r="E89" s="332">
        <v>0</v>
      </c>
      <c r="F89" s="332">
        <v>0</v>
      </c>
      <c r="G89" s="332">
        <v>2000</v>
      </c>
      <c r="H89" s="333" t="s">
        <v>37</v>
      </c>
    </row>
    <row r="90" spans="1:8" ht="20.100000000000001" customHeight="1" x14ac:dyDescent="0.25">
      <c r="A90" s="334" t="s">
        <v>471</v>
      </c>
      <c r="B90" s="334" t="s">
        <v>472</v>
      </c>
      <c r="C90" s="335">
        <v>2000</v>
      </c>
      <c r="D90" s="330" t="s">
        <v>37</v>
      </c>
      <c r="E90" s="335">
        <v>0</v>
      </c>
      <c r="F90" s="335">
        <v>0</v>
      </c>
      <c r="G90" s="335">
        <v>2000</v>
      </c>
      <c r="H90" s="330" t="s">
        <v>37</v>
      </c>
    </row>
    <row r="91" spans="1:8" ht="20.100000000000001" customHeight="1" x14ac:dyDescent="0.25">
      <c r="A91" s="330" t="s">
        <v>37</v>
      </c>
    </row>
    <row r="92" spans="1:8" ht="20.100000000000001" customHeight="1" x14ac:dyDescent="0.25">
      <c r="A92" s="328" t="s">
        <v>473</v>
      </c>
      <c r="B92" s="328" t="s">
        <v>474</v>
      </c>
      <c r="C92" s="333" t="s">
        <v>37</v>
      </c>
      <c r="D92" s="332">
        <v>0</v>
      </c>
      <c r="E92" s="332">
        <v>450944.94</v>
      </c>
      <c r="F92" s="332">
        <v>450944.94</v>
      </c>
      <c r="G92" s="333" t="s">
        <v>37</v>
      </c>
      <c r="H92" s="332">
        <v>0</v>
      </c>
    </row>
    <row r="93" spans="1:8" ht="20.100000000000001" customHeight="1" x14ac:dyDescent="0.25">
      <c r="A93" s="334" t="s">
        <v>475</v>
      </c>
      <c r="B93" s="334" t="s">
        <v>374</v>
      </c>
      <c r="C93" s="330" t="s">
        <v>37</v>
      </c>
      <c r="D93" s="335">
        <v>0</v>
      </c>
      <c r="E93" s="335">
        <v>10358</v>
      </c>
      <c r="F93" s="335">
        <v>10358</v>
      </c>
      <c r="G93" s="330" t="s">
        <v>37</v>
      </c>
      <c r="H93" s="335">
        <v>0</v>
      </c>
    </row>
    <row r="94" spans="1:8" ht="20.100000000000001" customHeight="1" x14ac:dyDescent="0.25">
      <c r="A94" s="334" t="s">
        <v>975</v>
      </c>
      <c r="B94" s="334" t="s">
        <v>976</v>
      </c>
      <c r="C94" s="330" t="s">
        <v>37</v>
      </c>
      <c r="D94" s="335">
        <v>0</v>
      </c>
      <c r="E94" s="335">
        <v>4558</v>
      </c>
      <c r="F94" s="335">
        <v>4558</v>
      </c>
      <c r="G94" s="330" t="s">
        <v>37</v>
      </c>
      <c r="H94" s="335">
        <v>0</v>
      </c>
    </row>
    <row r="95" spans="1:8" ht="20.100000000000001" customHeight="1" x14ac:dyDescent="0.25">
      <c r="A95" s="334" t="s">
        <v>478</v>
      </c>
      <c r="B95" s="334" t="s">
        <v>479</v>
      </c>
      <c r="C95" s="330" t="s">
        <v>37</v>
      </c>
      <c r="D95" s="335">
        <v>0</v>
      </c>
      <c r="E95" s="335">
        <v>5800</v>
      </c>
      <c r="F95" s="335">
        <v>5800</v>
      </c>
      <c r="G95" s="330" t="s">
        <v>37</v>
      </c>
      <c r="H95" s="335">
        <v>0</v>
      </c>
    </row>
    <row r="96" spans="1:8" ht="20.100000000000001" customHeight="1" x14ac:dyDescent="0.25">
      <c r="A96" s="334" t="s">
        <v>841</v>
      </c>
      <c r="B96" s="334" t="s">
        <v>842</v>
      </c>
      <c r="C96" s="330" t="s">
        <v>37</v>
      </c>
      <c r="D96" s="335">
        <v>0</v>
      </c>
      <c r="E96" s="335">
        <v>295.8</v>
      </c>
      <c r="F96" s="335">
        <v>295.8</v>
      </c>
      <c r="G96" s="330" t="s">
        <v>37</v>
      </c>
      <c r="H96" s="335">
        <v>0</v>
      </c>
    </row>
    <row r="97" spans="1:8" ht="20.100000000000001" customHeight="1" x14ac:dyDescent="0.25">
      <c r="A97" s="334" t="s">
        <v>843</v>
      </c>
      <c r="B97" s="334" t="s">
        <v>844</v>
      </c>
      <c r="C97" s="330" t="s">
        <v>37</v>
      </c>
      <c r="D97" s="335">
        <v>0</v>
      </c>
      <c r="E97" s="335">
        <v>295.8</v>
      </c>
      <c r="F97" s="335">
        <v>295.8</v>
      </c>
      <c r="G97" s="330" t="s">
        <v>37</v>
      </c>
      <c r="H97" s="335">
        <v>0</v>
      </c>
    </row>
    <row r="98" spans="1:8" ht="20.100000000000001" customHeight="1" x14ac:dyDescent="0.25">
      <c r="A98" s="334" t="s">
        <v>490</v>
      </c>
      <c r="B98" s="334" t="s">
        <v>491</v>
      </c>
      <c r="C98" s="330" t="s">
        <v>37</v>
      </c>
      <c r="D98" s="335">
        <v>0</v>
      </c>
      <c r="E98" s="335">
        <v>4740</v>
      </c>
      <c r="F98" s="335">
        <v>4740</v>
      </c>
      <c r="G98" s="330" t="s">
        <v>37</v>
      </c>
      <c r="H98" s="335">
        <v>0</v>
      </c>
    </row>
    <row r="99" spans="1:8" ht="20.100000000000001" customHeight="1" x14ac:dyDescent="0.25">
      <c r="A99" s="334" t="s">
        <v>492</v>
      </c>
      <c r="B99" s="334" t="s">
        <v>493</v>
      </c>
      <c r="C99" s="330" t="s">
        <v>37</v>
      </c>
      <c r="D99" s="335">
        <v>0</v>
      </c>
      <c r="E99" s="335">
        <v>3000</v>
      </c>
      <c r="F99" s="335">
        <v>3000</v>
      </c>
      <c r="G99" s="330" t="s">
        <v>37</v>
      </c>
      <c r="H99" s="335">
        <v>0</v>
      </c>
    </row>
    <row r="100" spans="1:8" ht="20.100000000000001" customHeight="1" x14ac:dyDescent="0.25">
      <c r="A100" s="334" t="s">
        <v>977</v>
      </c>
      <c r="B100" s="334" t="s">
        <v>978</v>
      </c>
      <c r="C100" s="330" t="s">
        <v>37</v>
      </c>
      <c r="D100" s="335">
        <v>0</v>
      </c>
      <c r="E100" s="335">
        <v>1740</v>
      </c>
      <c r="F100" s="335">
        <v>1740</v>
      </c>
      <c r="G100" s="330" t="s">
        <v>37</v>
      </c>
      <c r="H100" s="335">
        <v>0</v>
      </c>
    </row>
    <row r="101" spans="1:8" ht="20.100000000000001" customHeight="1" x14ac:dyDescent="0.25">
      <c r="A101" s="334" t="s">
        <v>502</v>
      </c>
      <c r="B101" s="334" t="s">
        <v>503</v>
      </c>
      <c r="C101" s="330" t="s">
        <v>37</v>
      </c>
      <c r="D101" s="335">
        <v>0</v>
      </c>
      <c r="E101" s="335">
        <v>125495.4</v>
      </c>
      <c r="F101" s="335">
        <v>125495.4</v>
      </c>
      <c r="G101" s="330" t="s">
        <v>37</v>
      </c>
      <c r="H101" s="335">
        <v>0</v>
      </c>
    </row>
    <row r="102" spans="1:8" ht="20.100000000000001" customHeight="1" x14ac:dyDescent="0.25">
      <c r="A102" s="334" t="s">
        <v>979</v>
      </c>
      <c r="B102" s="334" t="s">
        <v>980</v>
      </c>
      <c r="C102" s="330" t="s">
        <v>37</v>
      </c>
      <c r="D102" s="335">
        <v>0</v>
      </c>
      <c r="E102" s="335">
        <v>121800</v>
      </c>
      <c r="F102" s="335">
        <v>121800</v>
      </c>
      <c r="G102" s="330" t="s">
        <v>37</v>
      </c>
      <c r="H102" s="335">
        <v>0</v>
      </c>
    </row>
    <row r="103" spans="1:8" ht="20.100000000000001" customHeight="1" x14ac:dyDescent="0.25">
      <c r="A103" s="334" t="s">
        <v>981</v>
      </c>
      <c r="B103" s="334" t="s">
        <v>982</v>
      </c>
      <c r="C103" s="330" t="s">
        <v>37</v>
      </c>
      <c r="D103" s="335">
        <v>0</v>
      </c>
      <c r="E103" s="335">
        <v>3265.4</v>
      </c>
      <c r="F103" s="335">
        <v>3265.4</v>
      </c>
      <c r="G103" s="330" t="s">
        <v>37</v>
      </c>
      <c r="H103" s="335">
        <v>0</v>
      </c>
    </row>
    <row r="104" spans="1:8" ht="20.100000000000001" customHeight="1" x14ac:dyDescent="0.25">
      <c r="A104" s="334" t="s">
        <v>983</v>
      </c>
      <c r="B104" s="334" t="s">
        <v>984</v>
      </c>
      <c r="C104" s="330" t="s">
        <v>37</v>
      </c>
      <c r="D104" s="335">
        <v>0</v>
      </c>
      <c r="E104" s="335">
        <v>430</v>
      </c>
      <c r="F104" s="335">
        <v>430</v>
      </c>
      <c r="G104" s="330" t="s">
        <v>37</v>
      </c>
      <c r="H104" s="335">
        <v>0</v>
      </c>
    </row>
    <row r="105" spans="1:8" ht="20.100000000000001" customHeight="1" x14ac:dyDescent="0.25">
      <c r="A105" s="334" t="s">
        <v>512</v>
      </c>
      <c r="B105" s="334" t="s">
        <v>513</v>
      </c>
      <c r="C105" s="330" t="s">
        <v>37</v>
      </c>
      <c r="D105" s="335">
        <v>0</v>
      </c>
      <c r="E105" s="335">
        <v>65875.679999999993</v>
      </c>
      <c r="F105" s="335">
        <v>65875.679999999993</v>
      </c>
      <c r="G105" s="330" t="s">
        <v>37</v>
      </c>
      <c r="H105" s="335">
        <v>0</v>
      </c>
    </row>
    <row r="106" spans="1:8" ht="20.100000000000001" customHeight="1" x14ac:dyDescent="0.25">
      <c r="A106" s="334" t="s">
        <v>516</v>
      </c>
      <c r="B106" s="334" t="s">
        <v>517</v>
      </c>
      <c r="C106" s="330" t="s">
        <v>37</v>
      </c>
      <c r="D106" s="335">
        <v>0</v>
      </c>
      <c r="E106" s="335">
        <v>65875.679999999993</v>
      </c>
      <c r="F106" s="335">
        <v>65875.679999999993</v>
      </c>
      <c r="G106" s="330" t="s">
        <v>37</v>
      </c>
      <c r="H106" s="335">
        <v>0</v>
      </c>
    </row>
    <row r="107" spans="1:8" ht="20.100000000000001" customHeight="1" x14ac:dyDescent="0.25">
      <c r="A107" s="334" t="s">
        <v>518</v>
      </c>
      <c r="B107" s="334" t="s">
        <v>519</v>
      </c>
      <c r="C107" s="330" t="s">
        <v>37</v>
      </c>
      <c r="D107" s="335">
        <v>0</v>
      </c>
      <c r="E107" s="335">
        <v>1340</v>
      </c>
      <c r="F107" s="335">
        <v>1340</v>
      </c>
      <c r="G107" s="330" t="s">
        <v>37</v>
      </c>
      <c r="H107" s="335">
        <v>0</v>
      </c>
    </row>
    <row r="108" spans="1:8" ht="20.100000000000001" customHeight="1" x14ac:dyDescent="0.25">
      <c r="A108" s="334" t="s">
        <v>985</v>
      </c>
      <c r="B108" s="334" t="s">
        <v>986</v>
      </c>
      <c r="C108" s="330" t="s">
        <v>37</v>
      </c>
      <c r="D108" s="335">
        <v>0</v>
      </c>
      <c r="E108" s="335">
        <v>1340</v>
      </c>
      <c r="F108" s="335">
        <v>1340</v>
      </c>
      <c r="G108" s="330" t="s">
        <v>37</v>
      </c>
      <c r="H108" s="335">
        <v>0</v>
      </c>
    </row>
    <row r="109" spans="1:8" ht="20.100000000000001" customHeight="1" x14ac:dyDescent="0.25">
      <c r="A109" s="334" t="s">
        <v>532</v>
      </c>
      <c r="B109" s="334" t="s">
        <v>533</v>
      </c>
      <c r="C109" s="330" t="s">
        <v>37</v>
      </c>
      <c r="D109" s="335">
        <v>0</v>
      </c>
      <c r="E109" s="335">
        <v>22620</v>
      </c>
      <c r="F109" s="335">
        <v>22620</v>
      </c>
      <c r="G109" s="330" t="s">
        <v>37</v>
      </c>
      <c r="H109" s="335">
        <v>0</v>
      </c>
    </row>
    <row r="110" spans="1:8" ht="20.100000000000001" customHeight="1" x14ac:dyDescent="0.25">
      <c r="A110" s="334" t="s">
        <v>536</v>
      </c>
      <c r="B110" s="334" t="s">
        <v>537</v>
      </c>
      <c r="C110" s="330" t="s">
        <v>37</v>
      </c>
      <c r="D110" s="335">
        <v>0</v>
      </c>
      <c r="E110" s="335">
        <v>22620</v>
      </c>
      <c r="F110" s="335">
        <v>22620</v>
      </c>
      <c r="G110" s="330" t="s">
        <v>37</v>
      </c>
      <c r="H110" s="335">
        <v>0</v>
      </c>
    </row>
    <row r="111" spans="1:8" ht="20.100000000000001" customHeight="1" x14ac:dyDescent="0.25">
      <c r="A111" s="334" t="s">
        <v>541</v>
      </c>
      <c r="B111" s="334" t="s">
        <v>542</v>
      </c>
      <c r="C111" s="330" t="s">
        <v>37</v>
      </c>
      <c r="D111" s="335">
        <v>0</v>
      </c>
      <c r="E111" s="335">
        <v>339.72</v>
      </c>
      <c r="F111" s="335">
        <v>339.72</v>
      </c>
      <c r="G111" s="330" t="s">
        <v>37</v>
      </c>
      <c r="H111" s="335">
        <v>0</v>
      </c>
    </row>
    <row r="112" spans="1:8" ht="20.100000000000001" customHeight="1" x14ac:dyDescent="0.25">
      <c r="A112" s="334" t="s">
        <v>543</v>
      </c>
      <c r="B112" s="334" t="s">
        <v>306</v>
      </c>
      <c r="C112" s="330" t="s">
        <v>37</v>
      </c>
      <c r="D112" s="335">
        <v>0</v>
      </c>
      <c r="E112" s="335">
        <v>339.72</v>
      </c>
      <c r="F112" s="335">
        <v>339.72</v>
      </c>
      <c r="G112" s="330" t="s">
        <v>37</v>
      </c>
      <c r="H112" s="335">
        <v>0</v>
      </c>
    </row>
    <row r="113" spans="1:8" ht="20.100000000000001" customHeight="1" x14ac:dyDescent="0.25">
      <c r="A113" s="334" t="s">
        <v>544</v>
      </c>
      <c r="B113" s="334" t="s">
        <v>364</v>
      </c>
      <c r="C113" s="330" t="s">
        <v>37</v>
      </c>
      <c r="D113" s="335">
        <v>0</v>
      </c>
      <c r="E113" s="335">
        <v>219880.34</v>
      </c>
      <c r="F113" s="335">
        <v>219880.34</v>
      </c>
      <c r="G113" s="330" t="s">
        <v>37</v>
      </c>
      <c r="H113" s="335">
        <v>0</v>
      </c>
    </row>
    <row r="114" spans="1:8" ht="20.100000000000001" customHeight="1" x14ac:dyDescent="0.25">
      <c r="A114" s="334" t="s">
        <v>545</v>
      </c>
      <c r="B114" s="334" t="s">
        <v>546</v>
      </c>
      <c r="C114" s="330" t="s">
        <v>37</v>
      </c>
      <c r="D114" s="335">
        <v>0</v>
      </c>
      <c r="E114" s="335">
        <v>219880.34</v>
      </c>
      <c r="F114" s="335">
        <v>219880.34</v>
      </c>
      <c r="G114" s="330" t="s">
        <v>37</v>
      </c>
      <c r="H114" s="335">
        <v>0</v>
      </c>
    </row>
    <row r="115" spans="1:8" ht="20.100000000000001" customHeight="1" x14ac:dyDescent="0.25">
      <c r="A115" s="330" t="s">
        <v>37</v>
      </c>
    </row>
    <row r="116" spans="1:8" ht="20.100000000000001" customHeight="1" x14ac:dyDescent="0.25">
      <c r="A116" s="328" t="s">
        <v>549</v>
      </c>
      <c r="B116" s="328" t="s">
        <v>550</v>
      </c>
      <c r="C116" s="333" t="s">
        <v>37</v>
      </c>
      <c r="D116" s="332">
        <v>0</v>
      </c>
      <c r="E116" s="332">
        <v>23434.34</v>
      </c>
      <c r="F116" s="332">
        <v>23434.34</v>
      </c>
      <c r="G116" s="333" t="s">
        <v>37</v>
      </c>
      <c r="H116" s="332">
        <v>0</v>
      </c>
    </row>
    <row r="117" spans="1:8" ht="20.100000000000001" customHeight="1" x14ac:dyDescent="0.25">
      <c r="A117" s="334" t="s">
        <v>891</v>
      </c>
      <c r="B117" s="334" t="s">
        <v>491</v>
      </c>
      <c r="C117" s="330" t="s">
        <v>37</v>
      </c>
      <c r="D117" s="335">
        <v>0</v>
      </c>
      <c r="E117" s="335">
        <v>23434.34</v>
      </c>
      <c r="F117" s="335">
        <v>23434.34</v>
      </c>
      <c r="G117" s="330" t="s">
        <v>37</v>
      </c>
      <c r="H117" s="335">
        <v>0</v>
      </c>
    </row>
    <row r="118" spans="1:8" ht="20.100000000000001" customHeight="1" x14ac:dyDescent="0.25">
      <c r="A118" s="334" t="s">
        <v>892</v>
      </c>
      <c r="B118" s="334" t="s">
        <v>893</v>
      </c>
      <c r="C118" s="330" t="s">
        <v>37</v>
      </c>
      <c r="D118" s="335">
        <v>0</v>
      </c>
      <c r="E118" s="335">
        <v>23434.34</v>
      </c>
      <c r="F118" s="335">
        <v>23434.34</v>
      </c>
      <c r="G118" s="330" t="s">
        <v>37</v>
      </c>
      <c r="H118" s="335">
        <v>0</v>
      </c>
    </row>
    <row r="119" spans="1:8" ht="20.100000000000001" customHeight="1" x14ac:dyDescent="0.25">
      <c r="A119" s="330" t="s">
        <v>37</v>
      </c>
    </row>
    <row r="120" spans="1:8" ht="20.100000000000001" customHeight="1" x14ac:dyDescent="0.25">
      <c r="A120" s="328" t="s">
        <v>559</v>
      </c>
      <c r="B120" s="328" t="s">
        <v>560</v>
      </c>
      <c r="C120" s="333" t="s">
        <v>37</v>
      </c>
      <c r="D120" s="332">
        <v>0</v>
      </c>
      <c r="E120" s="332">
        <v>437512.1</v>
      </c>
      <c r="F120" s="332">
        <v>437512.1</v>
      </c>
      <c r="G120" s="333" t="s">
        <v>37</v>
      </c>
      <c r="H120" s="332">
        <v>0</v>
      </c>
    </row>
    <row r="121" spans="1:8" ht="20.100000000000001" customHeight="1" x14ac:dyDescent="0.25">
      <c r="A121" s="334" t="s">
        <v>896</v>
      </c>
      <c r="B121" s="334" t="s">
        <v>491</v>
      </c>
      <c r="C121" s="330" t="s">
        <v>37</v>
      </c>
      <c r="D121" s="335">
        <v>0</v>
      </c>
      <c r="E121" s="335">
        <v>437512.1</v>
      </c>
      <c r="F121" s="335">
        <v>437512.1</v>
      </c>
      <c r="G121" s="330" t="s">
        <v>37</v>
      </c>
      <c r="H121" s="335">
        <v>0</v>
      </c>
    </row>
    <row r="122" spans="1:8" ht="20.100000000000001" customHeight="1" x14ac:dyDescent="0.25">
      <c r="A122" s="334" t="s">
        <v>897</v>
      </c>
      <c r="B122" s="334" t="s">
        <v>893</v>
      </c>
      <c r="C122" s="330" t="s">
        <v>37</v>
      </c>
      <c r="D122" s="335">
        <v>0</v>
      </c>
      <c r="E122" s="335">
        <v>437512.1</v>
      </c>
      <c r="F122" s="335">
        <v>437512.1</v>
      </c>
      <c r="G122" s="330" t="s">
        <v>37</v>
      </c>
      <c r="H122" s="335">
        <v>0</v>
      </c>
    </row>
    <row r="123" spans="1:8" ht="20.100000000000001" customHeight="1" x14ac:dyDescent="0.25">
      <c r="A123" s="330" t="s">
        <v>37</v>
      </c>
    </row>
    <row r="124" spans="1:8" ht="20.100000000000001" customHeight="1" x14ac:dyDescent="0.25">
      <c r="A124" s="328" t="s">
        <v>565</v>
      </c>
      <c r="B124" s="328" t="s">
        <v>566</v>
      </c>
      <c r="C124" s="333" t="s">
        <v>37</v>
      </c>
      <c r="D124" s="332">
        <v>0</v>
      </c>
      <c r="E124" s="332">
        <v>20864.400000000001</v>
      </c>
      <c r="F124" s="332">
        <v>20864.400000000001</v>
      </c>
      <c r="G124" s="333" t="s">
        <v>37</v>
      </c>
      <c r="H124" s="332">
        <v>0</v>
      </c>
    </row>
    <row r="125" spans="1:8" ht="20.100000000000001" customHeight="1" x14ac:dyDescent="0.25">
      <c r="A125" s="334" t="s">
        <v>567</v>
      </c>
      <c r="B125" s="334" t="s">
        <v>568</v>
      </c>
      <c r="C125" s="330" t="s">
        <v>37</v>
      </c>
      <c r="D125" s="335">
        <v>0</v>
      </c>
      <c r="E125" s="335">
        <v>20864.400000000001</v>
      </c>
      <c r="F125" s="335">
        <v>20864.400000000001</v>
      </c>
      <c r="G125" s="330" t="s">
        <v>37</v>
      </c>
      <c r="H125" s="335">
        <v>0</v>
      </c>
    </row>
    <row r="126" spans="1:8" ht="20.100000000000001" customHeight="1" x14ac:dyDescent="0.25">
      <c r="A126" s="330" t="s">
        <v>37</v>
      </c>
    </row>
    <row r="127" spans="1:8" ht="20.100000000000001" customHeight="1" x14ac:dyDescent="0.25">
      <c r="A127" s="328" t="s">
        <v>569</v>
      </c>
      <c r="B127" s="328" t="s">
        <v>570</v>
      </c>
      <c r="C127" s="333" t="s">
        <v>37</v>
      </c>
      <c r="D127" s="332">
        <v>0</v>
      </c>
      <c r="E127" s="332">
        <v>89591.02</v>
      </c>
      <c r="F127" s="332">
        <v>89591.02</v>
      </c>
      <c r="G127" s="333" t="s">
        <v>37</v>
      </c>
      <c r="H127" s="332">
        <v>0</v>
      </c>
    </row>
    <row r="128" spans="1:8" ht="20.100000000000001" customHeight="1" x14ac:dyDescent="0.25">
      <c r="A128" s="334" t="s">
        <v>571</v>
      </c>
      <c r="B128" s="334" t="s">
        <v>572</v>
      </c>
      <c r="C128" s="330" t="s">
        <v>37</v>
      </c>
      <c r="D128" s="335">
        <v>0</v>
      </c>
      <c r="E128" s="335">
        <v>89591.02</v>
      </c>
      <c r="F128" s="335">
        <v>89591.02</v>
      </c>
      <c r="G128" s="330" t="s">
        <v>37</v>
      </c>
      <c r="H128" s="335">
        <v>0</v>
      </c>
    </row>
    <row r="129" spans="1:8" ht="20.100000000000001" customHeight="1" x14ac:dyDescent="0.25">
      <c r="A129" s="330" t="s">
        <v>37</v>
      </c>
    </row>
    <row r="130" spans="1:8" ht="20.100000000000001" customHeight="1" x14ac:dyDescent="0.25">
      <c r="A130" s="328" t="s">
        <v>573</v>
      </c>
      <c r="B130" s="328" t="s">
        <v>574</v>
      </c>
      <c r="C130" s="333" t="s">
        <v>37</v>
      </c>
      <c r="D130" s="332">
        <v>141531.04</v>
      </c>
      <c r="E130" s="332">
        <v>89380.36</v>
      </c>
      <c r="F130" s="332">
        <v>64398.19</v>
      </c>
      <c r="G130" s="333" t="s">
        <v>37</v>
      </c>
      <c r="H130" s="332">
        <v>116548.87</v>
      </c>
    </row>
    <row r="131" spans="1:8" ht="20.100000000000001" customHeight="1" x14ac:dyDescent="0.25">
      <c r="A131" s="334" t="s">
        <v>575</v>
      </c>
      <c r="B131" s="334" t="s">
        <v>576</v>
      </c>
      <c r="C131" s="330" t="s">
        <v>37</v>
      </c>
      <c r="D131" s="335">
        <v>141531.04</v>
      </c>
      <c r="E131" s="335">
        <v>89380.36</v>
      </c>
      <c r="F131" s="335">
        <v>64398.19</v>
      </c>
      <c r="G131" s="330" t="s">
        <v>37</v>
      </c>
      <c r="H131" s="335">
        <v>116548.87</v>
      </c>
    </row>
    <row r="132" spans="1:8" ht="20.100000000000001" customHeight="1" x14ac:dyDescent="0.25">
      <c r="A132" s="330" t="s">
        <v>37</v>
      </c>
    </row>
    <row r="133" spans="1:8" ht="20.100000000000001" customHeight="1" x14ac:dyDescent="0.25">
      <c r="A133" s="328" t="s">
        <v>577</v>
      </c>
      <c r="B133" s="328" t="s">
        <v>578</v>
      </c>
      <c r="C133" s="333" t="s">
        <v>37</v>
      </c>
      <c r="D133" s="332">
        <v>18699.509999999998</v>
      </c>
      <c r="E133" s="332">
        <v>18699.509999999998</v>
      </c>
      <c r="F133" s="332">
        <v>8810.69</v>
      </c>
      <c r="G133" s="333" t="s">
        <v>37</v>
      </c>
      <c r="H133" s="332">
        <v>8810.69</v>
      </c>
    </row>
    <row r="134" spans="1:8" ht="20.100000000000001" customHeight="1" x14ac:dyDescent="0.25">
      <c r="A134" s="334" t="s">
        <v>579</v>
      </c>
      <c r="B134" s="334" t="s">
        <v>580</v>
      </c>
      <c r="C134" s="330" t="s">
        <v>37</v>
      </c>
      <c r="D134" s="335">
        <v>2743</v>
      </c>
      <c r="E134" s="335">
        <v>2743</v>
      </c>
      <c r="F134" s="335">
        <v>2146</v>
      </c>
      <c r="G134" s="330" t="s">
        <v>37</v>
      </c>
      <c r="H134" s="335">
        <v>2146</v>
      </c>
    </row>
    <row r="135" spans="1:8" ht="20.100000000000001" customHeight="1" x14ac:dyDescent="0.25">
      <c r="A135" s="334" t="s">
        <v>589</v>
      </c>
      <c r="B135" s="334" t="s">
        <v>590</v>
      </c>
      <c r="C135" s="330" t="s">
        <v>37</v>
      </c>
      <c r="D135" s="335">
        <v>5895.07</v>
      </c>
      <c r="E135" s="335">
        <v>5895.07</v>
      </c>
      <c r="F135" s="335">
        <v>5237.6899999999996</v>
      </c>
      <c r="G135" s="330" t="s">
        <v>37</v>
      </c>
      <c r="H135" s="335">
        <v>5237.6899999999996</v>
      </c>
    </row>
    <row r="136" spans="1:8" ht="20.100000000000001" customHeight="1" x14ac:dyDescent="0.25">
      <c r="A136" s="334" t="s">
        <v>591</v>
      </c>
      <c r="B136" s="334" t="s">
        <v>592</v>
      </c>
      <c r="C136" s="330" t="s">
        <v>37</v>
      </c>
      <c r="D136" s="335">
        <v>5895.07</v>
      </c>
      <c r="E136" s="335">
        <v>5895.07</v>
      </c>
      <c r="F136" s="335">
        <v>5237.6899999999996</v>
      </c>
      <c r="G136" s="330" t="s">
        <v>37</v>
      </c>
      <c r="H136" s="335">
        <v>5237.6899999999996</v>
      </c>
    </row>
    <row r="137" spans="1:8" ht="20.100000000000001" customHeight="1" x14ac:dyDescent="0.25">
      <c r="A137" s="334" t="s">
        <v>593</v>
      </c>
      <c r="B137" s="334" t="s">
        <v>594</v>
      </c>
      <c r="C137" s="330" t="s">
        <v>37</v>
      </c>
      <c r="D137" s="335">
        <v>2947.56</v>
      </c>
      <c r="E137" s="335">
        <v>2947.56</v>
      </c>
      <c r="F137" s="335">
        <v>0</v>
      </c>
      <c r="G137" s="330" t="s">
        <v>37</v>
      </c>
      <c r="H137" s="335">
        <v>0</v>
      </c>
    </row>
    <row r="138" spans="1:8" ht="20.100000000000001" customHeight="1" x14ac:dyDescent="0.25">
      <c r="A138" s="334" t="s">
        <v>595</v>
      </c>
      <c r="B138" s="334" t="s">
        <v>596</v>
      </c>
      <c r="C138" s="330" t="s">
        <v>37</v>
      </c>
      <c r="D138" s="335">
        <v>3805.86</v>
      </c>
      <c r="E138" s="335">
        <v>3805.86</v>
      </c>
      <c r="F138" s="335">
        <v>0</v>
      </c>
      <c r="G138" s="330" t="s">
        <v>37</v>
      </c>
      <c r="H138" s="335">
        <v>0</v>
      </c>
    </row>
    <row r="139" spans="1:8" ht="20.100000000000001" customHeight="1" x14ac:dyDescent="0.25">
      <c r="A139" s="334" t="s">
        <v>597</v>
      </c>
      <c r="B139" s="334" t="s">
        <v>598</v>
      </c>
      <c r="C139" s="330" t="s">
        <v>37</v>
      </c>
      <c r="D139" s="335">
        <v>1179.02</v>
      </c>
      <c r="E139" s="335">
        <v>1179.02</v>
      </c>
      <c r="F139" s="335">
        <v>0</v>
      </c>
      <c r="G139" s="330" t="s">
        <v>37</v>
      </c>
      <c r="H139" s="335">
        <v>0</v>
      </c>
    </row>
    <row r="140" spans="1:8" ht="20.100000000000001" customHeight="1" x14ac:dyDescent="0.25">
      <c r="A140" s="334" t="s">
        <v>599</v>
      </c>
      <c r="B140" s="334" t="s">
        <v>600</v>
      </c>
      <c r="C140" s="330" t="s">
        <v>37</v>
      </c>
      <c r="D140" s="335">
        <v>918</v>
      </c>
      <c r="E140" s="335">
        <v>918</v>
      </c>
      <c r="F140" s="335">
        <v>709</v>
      </c>
      <c r="G140" s="330" t="s">
        <v>37</v>
      </c>
      <c r="H140" s="335">
        <v>709</v>
      </c>
    </row>
    <row r="141" spans="1:8" ht="20.100000000000001" customHeight="1" x14ac:dyDescent="0.25">
      <c r="A141" s="334" t="s">
        <v>601</v>
      </c>
      <c r="B141" s="334" t="s">
        <v>602</v>
      </c>
      <c r="C141" s="330" t="s">
        <v>37</v>
      </c>
      <c r="D141" s="335">
        <v>918</v>
      </c>
      <c r="E141" s="335">
        <v>918</v>
      </c>
      <c r="F141" s="335">
        <v>709</v>
      </c>
      <c r="G141" s="330" t="s">
        <v>37</v>
      </c>
      <c r="H141" s="335">
        <v>709</v>
      </c>
    </row>
    <row r="142" spans="1:8" ht="20.100000000000001" customHeight="1" x14ac:dyDescent="0.25">
      <c r="A142" s="334" t="s">
        <v>603</v>
      </c>
      <c r="B142" s="334" t="s">
        <v>604</v>
      </c>
      <c r="C142" s="330" t="s">
        <v>37</v>
      </c>
      <c r="D142" s="335">
        <v>1211</v>
      </c>
      <c r="E142" s="335">
        <v>1211</v>
      </c>
      <c r="F142" s="335">
        <v>718</v>
      </c>
      <c r="G142" s="330" t="s">
        <v>37</v>
      </c>
      <c r="H142" s="335">
        <v>718</v>
      </c>
    </row>
    <row r="143" spans="1:8" ht="20.100000000000001" customHeight="1" x14ac:dyDescent="0.25">
      <c r="A143" s="330" t="s">
        <v>37</v>
      </c>
    </row>
    <row r="144" spans="1:8" ht="20.100000000000001" customHeight="1" x14ac:dyDescent="0.25">
      <c r="A144" s="328" t="s">
        <v>864</v>
      </c>
      <c r="B144" s="328" t="s">
        <v>770</v>
      </c>
      <c r="C144" s="333" t="s">
        <v>37</v>
      </c>
      <c r="D144" s="332">
        <v>0</v>
      </c>
      <c r="E144" s="332">
        <v>0</v>
      </c>
      <c r="F144" s="332">
        <v>22405</v>
      </c>
      <c r="G144" s="333" t="s">
        <v>37</v>
      </c>
      <c r="H144" s="332">
        <v>22405</v>
      </c>
    </row>
    <row r="145" spans="1:8" ht="20.100000000000001" customHeight="1" x14ac:dyDescent="0.25">
      <c r="A145" s="334" t="s">
        <v>987</v>
      </c>
      <c r="B145" s="334" t="s">
        <v>988</v>
      </c>
      <c r="C145" s="330" t="s">
        <v>37</v>
      </c>
      <c r="D145" s="335">
        <v>0</v>
      </c>
      <c r="E145" s="335">
        <v>0</v>
      </c>
      <c r="F145" s="335">
        <v>22405</v>
      </c>
      <c r="G145" s="330" t="s">
        <v>37</v>
      </c>
      <c r="H145" s="335">
        <v>22405</v>
      </c>
    </row>
    <row r="146" spans="1:8" ht="20.100000000000001" customHeight="1" x14ac:dyDescent="0.25">
      <c r="A146" s="330" t="s">
        <v>37</v>
      </c>
    </row>
    <row r="147" spans="1:8" ht="20.100000000000001" customHeight="1" x14ac:dyDescent="0.25">
      <c r="A147" s="328" t="s">
        <v>605</v>
      </c>
      <c r="B147" s="328" t="s">
        <v>606</v>
      </c>
      <c r="C147" s="333" t="s">
        <v>37</v>
      </c>
      <c r="D147" s="332">
        <v>20000</v>
      </c>
      <c r="E147" s="332">
        <v>0</v>
      </c>
      <c r="F147" s="332">
        <v>0</v>
      </c>
      <c r="G147" s="333" t="s">
        <v>37</v>
      </c>
      <c r="H147" s="332">
        <v>20000</v>
      </c>
    </row>
    <row r="148" spans="1:8" ht="20.100000000000001" customHeight="1" x14ac:dyDescent="0.25">
      <c r="A148" s="334" t="s">
        <v>607</v>
      </c>
      <c r="B148" s="334" t="s">
        <v>157</v>
      </c>
      <c r="C148" s="330" t="s">
        <v>37</v>
      </c>
      <c r="D148" s="335">
        <v>20000</v>
      </c>
      <c r="E148" s="335">
        <v>0</v>
      </c>
      <c r="F148" s="335">
        <v>0</v>
      </c>
      <c r="G148" s="330" t="s">
        <v>37</v>
      </c>
      <c r="H148" s="335">
        <v>20000</v>
      </c>
    </row>
    <row r="149" spans="1:8" ht="20.100000000000001" customHeight="1" x14ac:dyDescent="0.25">
      <c r="A149" s="330" t="s">
        <v>37</v>
      </c>
    </row>
    <row r="150" spans="1:8" ht="20.100000000000001" customHeight="1" x14ac:dyDescent="0.25">
      <c r="A150" s="328" t="s">
        <v>608</v>
      </c>
      <c r="B150" s="328" t="s">
        <v>609</v>
      </c>
      <c r="C150" s="333" t="s">
        <v>37</v>
      </c>
      <c r="D150" s="332">
        <v>11710411.380000001</v>
      </c>
      <c r="E150" s="332">
        <v>0</v>
      </c>
      <c r="F150" s="332">
        <v>0</v>
      </c>
      <c r="G150" s="333" t="s">
        <v>37</v>
      </c>
      <c r="H150" s="332">
        <v>11710411.380000001</v>
      </c>
    </row>
    <row r="151" spans="1:8" ht="20.100000000000001" customHeight="1" x14ac:dyDescent="0.25">
      <c r="A151" s="334" t="s">
        <v>610</v>
      </c>
      <c r="B151" s="334" t="s">
        <v>370</v>
      </c>
      <c r="C151" s="330" t="s">
        <v>37</v>
      </c>
      <c r="D151" s="335">
        <v>5740504.1799999997</v>
      </c>
      <c r="E151" s="335">
        <v>0</v>
      </c>
      <c r="F151" s="335">
        <v>0</v>
      </c>
      <c r="G151" s="330" t="s">
        <v>37</v>
      </c>
      <c r="H151" s="335">
        <v>5740504.1799999997</v>
      </c>
    </row>
    <row r="152" spans="1:8" ht="20.100000000000001" customHeight="1" x14ac:dyDescent="0.25">
      <c r="A152" s="334" t="s">
        <v>611</v>
      </c>
      <c r="B152" s="334" t="s">
        <v>612</v>
      </c>
      <c r="C152" s="330" t="s">
        <v>37</v>
      </c>
      <c r="D152" s="335">
        <v>5969907.2000000002</v>
      </c>
      <c r="E152" s="335">
        <v>0</v>
      </c>
      <c r="F152" s="335">
        <v>0</v>
      </c>
      <c r="G152" s="330" t="s">
        <v>37</v>
      </c>
      <c r="H152" s="335">
        <v>5969907.2000000002</v>
      </c>
    </row>
    <row r="153" spans="1:8" ht="20.100000000000001" customHeight="1" x14ac:dyDescent="0.25">
      <c r="A153" s="330" t="s">
        <v>37</v>
      </c>
    </row>
    <row r="154" spans="1:8" ht="20.100000000000001" customHeight="1" x14ac:dyDescent="0.25">
      <c r="A154" s="328" t="s">
        <v>613</v>
      </c>
      <c r="B154" s="328" t="s">
        <v>614</v>
      </c>
      <c r="C154" s="333" t="s">
        <v>37</v>
      </c>
      <c r="D154" s="336">
        <v>-10126585.16</v>
      </c>
      <c r="E154" s="332">
        <v>0</v>
      </c>
      <c r="F154" s="332">
        <v>0</v>
      </c>
      <c r="G154" s="333" t="s">
        <v>37</v>
      </c>
      <c r="H154" s="336">
        <v>-10126585.16</v>
      </c>
    </row>
    <row r="155" spans="1:8" ht="20.100000000000001" customHeight="1" x14ac:dyDescent="0.25">
      <c r="A155" s="334" t="s">
        <v>615</v>
      </c>
      <c r="B155" s="334" t="s">
        <v>616</v>
      </c>
      <c r="C155" s="330" t="s">
        <v>37</v>
      </c>
      <c r="D155" s="335">
        <v>1078192.92</v>
      </c>
      <c r="E155" s="335">
        <v>0</v>
      </c>
      <c r="F155" s="335">
        <v>0</v>
      </c>
      <c r="G155" s="330" t="s">
        <v>37</v>
      </c>
      <c r="H155" s="335">
        <v>1078192.92</v>
      </c>
    </row>
    <row r="156" spans="1:8" ht="20.100000000000001" customHeight="1" x14ac:dyDescent="0.25">
      <c r="A156" s="334" t="s">
        <v>617</v>
      </c>
      <c r="B156" s="334" t="s">
        <v>618</v>
      </c>
      <c r="C156" s="330" t="s">
        <v>37</v>
      </c>
      <c r="D156" s="337">
        <v>-1753288.06</v>
      </c>
      <c r="E156" s="335">
        <v>0</v>
      </c>
      <c r="F156" s="335">
        <v>0</v>
      </c>
      <c r="G156" s="330" t="s">
        <v>37</v>
      </c>
      <c r="H156" s="337">
        <v>-1753288.06</v>
      </c>
    </row>
    <row r="157" spans="1:8" ht="20.100000000000001" customHeight="1" x14ac:dyDescent="0.25">
      <c r="A157" s="334" t="s">
        <v>619</v>
      </c>
      <c r="B157" s="334" t="s">
        <v>620</v>
      </c>
      <c r="C157" s="330" t="s">
        <v>37</v>
      </c>
      <c r="D157" s="337">
        <v>-4596806.6500000004</v>
      </c>
      <c r="E157" s="335">
        <v>0</v>
      </c>
      <c r="F157" s="335">
        <v>0</v>
      </c>
      <c r="G157" s="330" t="s">
        <v>37</v>
      </c>
      <c r="H157" s="337">
        <v>-4596806.6500000004</v>
      </c>
    </row>
    <row r="158" spans="1:8" ht="20.100000000000001" customHeight="1" x14ac:dyDescent="0.25">
      <c r="A158" s="334" t="s">
        <v>621</v>
      </c>
      <c r="B158" s="334" t="s">
        <v>622</v>
      </c>
      <c r="C158" s="330" t="s">
        <v>37</v>
      </c>
      <c r="D158" s="337">
        <v>-2471106.06</v>
      </c>
      <c r="E158" s="335">
        <v>0</v>
      </c>
      <c r="F158" s="335">
        <v>0</v>
      </c>
      <c r="G158" s="330" t="s">
        <v>37</v>
      </c>
      <c r="H158" s="337">
        <v>-2471106.06</v>
      </c>
    </row>
    <row r="159" spans="1:8" ht="20.100000000000001" customHeight="1" x14ac:dyDescent="0.25">
      <c r="A159" s="334" t="s">
        <v>623</v>
      </c>
      <c r="B159" s="334" t="s">
        <v>624</v>
      </c>
      <c r="C159" s="330" t="s">
        <v>37</v>
      </c>
      <c r="D159" s="337">
        <v>-1781867.14</v>
      </c>
      <c r="E159" s="335">
        <v>0</v>
      </c>
      <c r="F159" s="335">
        <v>0</v>
      </c>
      <c r="G159" s="330" t="s">
        <v>37</v>
      </c>
      <c r="H159" s="337">
        <v>-1781867.14</v>
      </c>
    </row>
    <row r="160" spans="1:8" ht="20.100000000000001" customHeight="1" x14ac:dyDescent="0.25">
      <c r="A160" s="334" t="s">
        <v>625</v>
      </c>
      <c r="B160" s="334" t="s">
        <v>626</v>
      </c>
      <c r="C160" s="330" t="s">
        <v>37</v>
      </c>
      <c r="D160" s="337">
        <v>-408915.19</v>
      </c>
      <c r="E160" s="335">
        <v>0</v>
      </c>
      <c r="F160" s="335">
        <v>0</v>
      </c>
      <c r="G160" s="330" t="s">
        <v>37</v>
      </c>
      <c r="H160" s="337">
        <v>-408915.19</v>
      </c>
    </row>
    <row r="161" spans="1:8" ht="20.100000000000001" customHeight="1" x14ac:dyDescent="0.25">
      <c r="A161" s="334" t="s">
        <v>627</v>
      </c>
      <c r="B161" s="334" t="s">
        <v>628</v>
      </c>
      <c r="C161" s="330" t="s">
        <v>37</v>
      </c>
      <c r="D161" s="335">
        <v>1032072.48</v>
      </c>
      <c r="E161" s="335">
        <v>0</v>
      </c>
      <c r="F161" s="335">
        <v>0</v>
      </c>
      <c r="G161" s="330" t="s">
        <v>37</v>
      </c>
      <c r="H161" s="335">
        <v>1032072.48</v>
      </c>
    </row>
    <row r="162" spans="1:8" ht="20.100000000000001" customHeight="1" x14ac:dyDescent="0.25">
      <c r="A162" s="334" t="s">
        <v>629</v>
      </c>
      <c r="B162" s="334" t="s">
        <v>630</v>
      </c>
      <c r="C162" s="330" t="s">
        <v>37</v>
      </c>
      <c r="D162" s="337">
        <v>-1224867.46</v>
      </c>
      <c r="E162" s="335">
        <v>0</v>
      </c>
      <c r="F162" s="335">
        <v>0</v>
      </c>
      <c r="G162" s="330" t="s">
        <v>37</v>
      </c>
      <c r="H162" s="337">
        <v>-1224867.46</v>
      </c>
    </row>
    <row r="163" spans="1:8" ht="20.100000000000001" customHeight="1" x14ac:dyDescent="0.25">
      <c r="A163" s="330" t="s">
        <v>37</v>
      </c>
    </row>
    <row r="164" spans="1:8" ht="20.100000000000001" customHeight="1" x14ac:dyDescent="0.25">
      <c r="A164" s="328" t="s">
        <v>631</v>
      </c>
      <c r="B164" s="328" t="s">
        <v>632</v>
      </c>
      <c r="C164" s="333" t="s">
        <v>37</v>
      </c>
      <c r="D164" s="332">
        <v>13572744.34</v>
      </c>
      <c r="E164" s="332">
        <v>0</v>
      </c>
      <c r="F164" s="332">
        <v>562083.57999999996</v>
      </c>
      <c r="G164" s="333" t="s">
        <v>37</v>
      </c>
      <c r="H164" s="332">
        <v>14134827.92</v>
      </c>
    </row>
    <row r="165" spans="1:8" ht="20.100000000000001" customHeight="1" x14ac:dyDescent="0.25">
      <c r="A165" s="334" t="s">
        <v>633</v>
      </c>
      <c r="B165" s="334" t="s">
        <v>634</v>
      </c>
      <c r="C165" s="330" t="s">
        <v>37</v>
      </c>
      <c r="D165" s="335">
        <v>13572744.34</v>
      </c>
      <c r="E165" s="335">
        <v>0</v>
      </c>
      <c r="F165" s="335">
        <v>562083.57999999996</v>
      </c>
      <c r="G165" s="330" t="s">
        <v>37</v>
      </c>
      <c r="H165" s="335">
        <v>14134827.92</v>
      </c>
    </row>
    <row r="166" spans="1:8" ht="20.100000000000001" customHeight="1" x14ac:dyDescent="0.25">
      <c r="A166" s="334" t="s">
        <v>635</v>
      </c>
      <c r="B166" s="334" t="s">
        <v>636</v>
      </c>
      <c r="C166" s="330" t="s">
        <v>37</v>
      </c>
      <c r="D166" s="335">
        <v>11327545.359999999</v>
      </c>
      <c r="E166" s="335">
        <v>0</v>
      </c>
      <c r="F166" s="335">
        <v>205159.19</v>
      </c>
      <c r="G166" s="330" t="s">
        <v>37</v>
      </c>
      <c r="H166" s="335">
        <v>11532704.550000001</v>
      </c>
    </row>
    <row r="167" spans="1:8" ht="20.100000000000001" customHeight="1" x14ac:dyDescent="0.25">
      <c r="A167" s="334" t="s">
        <v>637</v>
      </c>
      <c r="B167" s="334" t="s">
        <v>638</v>
      </c>
      <c r="C167" s="330" t="s">
        <v>37</v>
      </c>
      <c r="D167" s="335">
        <v>1467986.55</v>
      </c>
      <c r="E167" s="335">
        <v>0</v>
      </c>
      <c r="F167" s="335">
        <v>326924.39</v>
      </c>
      <c r="G167" s="330" t="s">
        <v>37</v>
      </c>
      <c r="H167" s="335">
        <v>1794910.94</v>
      </c>
    </row>
    <row r="168" spans="1:8" ht="20.100000000000001" customHeight="1" x14ac:dyDescent="0.25">
      <c r="A168" s="334" t="s">
        <v>639</v>
      </c>
      <c r="B168" s="334" t="s">
        <v>640</v>
      </c>
      <c r="C168" s="330" t="s">
        <v>37</v>
      </c>
      <c r="D168" s="335">
        <v>234595.78</v>
      </c>
      <c r="E168" s="335">
        <v>0</v>
      </c>
      <c r="F168" s="335">
        <v>30000</v>
      </c>
      <c r="G168" s="330" t="s">
        <v>37</v>
      </c>
      <c r="H168" s="335">
        <v>264595.78000000003</v>
      </c>
    </row>
    <row r="169" spans="1:8" ht="20.100000000000001" customHeight="1" x14ac:dyDescent="0.25">
      <c r="A169" s="334" t="s">
        <v>641</v>
      </c>
      <c r="B169" s="334" t="s">
        <v>642</v>
      </c>
      <c r="C169" s="330" t="s">
        <v>37</v>
      </c>
      <c r="D169" s="335">
        <v>57657.22</v>
      </c>
      <c r="E169" s="335">
        <v>0</v>
      </c>
      <c r="F169" s="335">
        <v>0</v>
      </c>
      <c r="G169" s="330" t="s">
        <v>37</v>
      </c>
      <c r="H169" s="335">
        <v>57657.22</v>
      </c>
    </row>
    <row r="170" spans="1:8" ht="20.100000000000001" customHeight="1" x14ac:dyDescent="0.25">
      <c r="A170" s="334" t="s">
        <v>643</v>
      </c>
      <c r="B170" s="334" t="s">
        <v>644</v>
      </c>
      <c r="C170" s="330" t="s">
        <v>37</v>
      </c>
      <c r="D170" s="335">
        <v>484959.43</v>
      </c>
      <c r="E170" s="335">
        <v>0</v>
      </c>
      <c r="F170" s="335">
        <v>0</v>
      </c>
      <c r="G170" s="330" t="s">
        <v>37</v>
      </c>
      <c r="H170" s="335">
        <v>484959.43</v>
      </c>
    </row>
    <row r="171" spans="1:8" ht="20.100000000000001" customHeight="1" x14ac:dyDescent="0.25">
      <c r="A171" s="330" t="s">
        <v>37</v>
      </c>
    </row>
    <row r="172" spans="1:8" ht="20.100000000000001" customHeight="1" x14ac:dyDescent="0.25">
      <c r="A172" s="328" t="s">
        <v>645</v>
      </c>
      <c r="B172" s="328" t="s">
        <v>5</v>
      </c>
      <c r="C172" s="333" t="s">
        <v>37</v>
      </c>
      <c r="D172" s="332">
        <v>464084.19</v>
      </c>
      <c r="E172" s="332">
        <v>0</v>
      </c>
      <c r="F172" s="332">
        <v>199.45</v>
      </c>
      <c r="G172" s="333" t="s">
        <v>37</v>
      </c>
      <c r="H172" s="332">
        <v>464283.64</v>
      </c>
    </row>
    <row r="173" spans="1:8" ht="20.100000000000001" customHeight="1" x14ac:dyDescent="0.25">
      <c r="A173" s="334" t="s">
        <v>646</v>
      </c>
      <c r="B173" s="334" t="s">
        <v>647</v>
      </c>
      <c r="C173" s="330" t="s">
        <v>37</v>
      </c>
      <c r="D173" s="335">
        <v>3667.73</v>
      </c>
      <c r="E173" s="335">
        <v>0</v>
      </c>
      <c r="F173" s="335">
        <v>199.45</v>
      </c>
      <c r="G173" s="330" t="s">
        <v>37</v>
      </c>
      <c r="H173" s="335">
        <v>3867.18</v>
      </c>
    </row>
    <row r="174" spans="1:8" ht="20.100000000000001" customHeight="1" x14ac:dyDescent="0.25">
      <c r="A174" s="334" t="s">
        <v>648</v>
      </c>
      <c r="B174" s="334" t="s">
        <v>649</v>
      </c>
      <c r="C174" s="330" t="s">
        <v>37</v>
      </c>
      <c r="D174" s="335">
        <v>0.32</v>
      </c>
      <c r="E174" s="335">
        <v>0</v>
      </c>
      <c r="F174" s="335">
        <v>0</v>
      </c>
      <c r="G174" s="330" t="s">
        <v>37</v>
      </c>
      <c r="H174" s="335">
        <v>0.32</v>
      </c>
    </row>
    <row r="175" spans="1:8" ht="20.100000000000001" customHeight="1" x14ac:dyDescent="0.25">
      <c r="A175" s="334" t="s">
        <v>650</v>
      </c>
      <c r="B175" s="334" t="s">
        <v>158</v>
      </c>
      <c r="C175" s="330" t="s">
        <v>37</v>
      </c>
      <c r="D175" s="335">
        <v>460416.14</v>
      </c>
      <c r="E175" s="335">
        <v>0</v>
      </c>
      <c r="F175" s="335">
        <v>0</v>
      </c>
      <c r="G175" s="330" t="s">
        <v>37</v>
      </c>
      <c r="H175" s="335">
        <v>460416.14</v>
      </c>
    </row>
    <row r="176" spans="1:8" ht="20.100000000000001" customHeight="1" x14ac:dyDescent="0.25">
      <c r="A176" s="330" t="s">
        <v>37</v>
      </c>
    </row>
    <row r="177" spans="1:8" ht="20.100000000000001" customHeight="1" x14ac:dyDescent="0.25">
      <c r="A177" s="328" t="s">
        <v>651</v>
      </c>
      <c r="B177" s="328" t="s">
        <v>652</v>
      </c>
      <c r="C177" s="332">
        <v>998945.17</v>
      </c>
      <c r="D177" s="333" t="s">
        <v>37</v>
      </c>
      <c r="E177" s="332">
        <v>191117.15</v>
      </c>
      <c r="F177" s="332">
        <v>0</v>
      </c>
      <c r="G177" s="332">
        <v>1190062.32</v>
      </c>
      <c r="H177" s="333" t="s">
        <v>37</v>
      </c>
    </row>
    <row r="178" spans="1:8" ht="20.100000000000001" customHeight="1" x14ac:dyDescent="0.25">
      <c r="A178" s="334" t="s">
        <v>653</v>
      </c>
      <c r="B178" s="334" t="s">
        <v>654</v>
      </c>
      <c r="C178" s="335">
        <v>533500</v>
      </c>
      <c r="D178" s="330" t="s">
        <v>37</v>
      </c>
      <c r="E178" s="335">
        <v>0</v>
      </c>
      <c r="F178" s="335">
        <v>0</v>
      </c>
      <c r="G178" s="335">
        <v>533500</v>
      </c>
      <c r="H178" s="330" t="s">
        <v>37</v>
      </c>
    </row>
    <row r="179" spans="1:8" ht="20.100000000000001" customHeight="1" x14ac:dyDescent="0.25">
      <c r="A179" s="334" t="s">
        <v>655</v>
      </c>
      <c r="B179" s="334" t="s">
        <v>656</v>
      </c>
      <c r="C179" s="335">
        <v>465445.17</v>
      </c>
      <c r="D179" s="330" t="s">
        <v>37</v>
      </c>
      <c r="E179" s="335">
        <v>191117.15</v>
      </c>
      <c r="F179" s="335">
        <v>0</v>
      </c>
      <c r="G179" s="335">
        <v>656562.31999999995</v>
      </c>
      <c r="H179" s="330" t="s">
        <v>37</v>
      </c>
    </row>
    <row r="180" spans="1:8" ht="20.100000000000001" customHeight="1" x14ac:dyDescent="0.25">
      <c r="A180" s="330" t="s">
        <v>37</v>
      </c>
    </row>
    <row r="181" spans="1:8" ht="20.100000000000001" customHeight="1" x14ac:dyDescent="0.25">
      <c r="A181" s="328" t="s">
        <v>657</v>
      </c>
      <c r="B181" s="328" t="s">
        <v>658</v>
      </c>
      <c r="C181" s="332">
        <v>7108289.3899999997</v>
      </c>
      <c r="D181" s="333" t="s">
        <v>37</v>
      </c>
      <c r="E181" s="332">
        <v>786228.49</v>
      </c>
      <c r="F181" s="332">
        <v>0</v>
      </c>
      <c r="G181" s="332">
        <v>7894517.8799999999</v>
      </c>
      <c r="H181" s="333" t="s">
        <v>37</v>
      </c>
    </row>
    <row r="182" spans="1:8" ht="20.100000000000001" customHeight="1" x14ac:dyDescent="0.25">
      <c r="A182" s="334" t="s">
        <v>659</v>
      </c>
      <c r="B182" s="334" t="s">
        <v>660</v>
      </c>
      <c r="C182" s="335">
        <v>513600</v>
      </c>
      <c r="D182" s="330" t="s">
        <v>37</v>
      </c>
      <c r="E182" s="335">
        <v>19500</v>
      </c>
      <c r="F182" s="335">
        <v>0</v>
      </c>
      <c r="G182" s="335">
        <v>533100</v>
      </c>
      <c r="H182" s="330" t="s">
        <v>37</v>
      </c>
    </row>
    <row r="183" spans="1:8" ht="20.100000000000001" customHeight="1" x14ac:dyDescent="0.25">
      <c r="A183" s="334" t="s">
        <v>661</v>
      </c>
      <c r="B183" s="334" t="s">
        <v>662</v>
      </c>
      <c r="C183" s="335">
        <v>202101.79</v>
      </c>
      <c r="D183" s="330" t="s">
        <v>37</v>
      </c>
      <c r="E183" s="335">
        <v>0</v>
      </c>
      <c r="F183" s="335">
        <v>0</v>
      </c>
      <c r="G183" s="335">
        <v>202101.79</v>
      </c>
      <c r="H183" s="330" t="s">
        <v>37</v>
      </c>
    </row>
    <row r="184" spans="1:8" ht="20.100000000000001" customHeight="1" x14ac:dyDescent="0.25">
      <c r="A184" s="334" t="s">
        <v>663</v>
      </c>
      <c r="B184" s="334" t="s">
        <v>664</v>
      </c>
      <c r="C184" s="335">
        <v>30603.45</v>
      </c>
      <c r="D184" s="330" t="s">
        <v>37</v>
      </c>
      <c r="E184" s="335">
        <v>2586.21</v>
      </c>
      <c r="F184" s="335">
        <v>0</v>
      </c>
      <c r="G184" s="335">
        <v>33189.660000000003</v>
      </c>
      <c r="H184" s="330" t="s">
        <v>37</v>
      </c>
    </row>
    <row r="185" spans="1:8" ht="20.100000000000001" customHeight="1" x14ac:dyDescent="0.25">
      <c r="A185" s="334" t="s">
        <v>665</v>
      </c>
      <c r="B185" s="334" t="s">
        <v>666</v>
      </c>
      <c r="C185" s="335">
        <v>486997.78</v>
      </c>
      <c r="D185" s="330" t="s">
        <v>37</v>
      </c>
      <c r="E185" s="335">
        <v>0</v>
      </c>
      <c r="F185" s="335">
        <v>0</v>
      </c>
      <c r="G185" s="335">
        <v>486997.78</v>
      </c>
      <c r="H185" s="330" t="s">
        <v>37</v>
      </c>
    </row>
    <row r="186" spans="1:8" ht="20.100000000000001" customHeight="1" x14ac:dyDescent="0.25">
      <c r="A186" s="334" t="s">
        <v>667</v>
      </c>
      <c r="B186" s="334" t="s">
        <v>668</v>
      </c>
      <c r="C186" s="335">
        <v>383549.5</v>
      </c>
      <c r="D186" s="330" t="s">
        <v>37</v>
      </c>
      <c r="E186" s="335">
        <v>0</v>
      </c>
      <c r="F186" s="335">
        <v>0</v>
      </c>
      <c r="G186" s="335">
        <v>383549.5</v>
      </c>
      <c r="H186" s="330" t="s">
        <v>37</v>
      </c>
    </row>
    <row r="187" spans="1:8" ht="20.100000000000001" customHeight="1" x14ac:dyDescent="0.25">
      <c r="A187" s="334" t="s">
        <v>669</v>
      </c>
      <c r="B187" s="334" t="s">
        <v>670</v>
      </c>
      <c r="C187" s="335">
        <v>103448.28</v>
      </c>
      <c r="D187" s="330" t="s">
        <v>37</v>
      </c>
      <c r="E187" s="335">
        <v>0</v>
      </c>
      <c r="F187" s="335">
        <v>0</v>
      </c>
      <c r="G187" s="335">
        <v>103448.28</v>
      </c>
      <c r="H187" s="330" t="s">
        <v>37</v>
      </c>
    </row>
    <row r="188" spans="1:8" ht="20.100000000000001" customHeight="1" x14ac:dyDescent="0.25">
      <c r="A188" s="334" t="s">
        <v>671</v>
      </c>
      <c r="B188" s="334" t="s">
        <v>672</v>
      </c>
      <c r="C188" s="335">
        <v>20638.009999999998</v>
      </c>
      <c r="D188" s="330" t="s">
        <v>37</v>
      </c>
      <c r="E188" s="335">
        <v>44.4</v>
      </c>
      <c r="F188" s="335">
        <v>0</v>
      </c>
      <c r="G188" s="335">
        <v>20682.41</v>
      </c>
      <c r="H188" s="330" t="s">
        <v>37</v>
      </c>
    </row>
    <row r="189" spans="1:8" ht="20.100000000000001" customHeight="1" x14ac:dyDescent="0.25">
      <c r="A189" s="334" t="s">
        <v>673</v>
      </c>
      <c r="B189" s="334" t="s">
        <v>674</v>
      </c>
      <c r="C189" s="335">
        <v>208220.17</v>
      </c>
      <c r="D189" s="330" t="s">
        <v>37</v>
      </c>
      <c r="E189" s="335">
        <v>62408</v>
      </c>
      <c r="F189" s="335">
        <v>0</v>
      </c>
      <c r="G189" s="335">
        <v>270628.17</v>
      </c>
      <c r="H189" s="330" t="s">
        <v>37</v>
      </c>
    </row>
    <row r="190" spans="1:8" ht="20.100000000000001" customHeight="1" x14ac:dyDescent="0.25">
      <c r="A190" s="334" t="s">
        <v>675</v>
      </c>
      <c r="B190" s="334" t="s">
        <v>668</v>
      </c>
      <c r="C190" s="335">
        <v>189815</v>
      </c>
      <c r="D190" s="330" t="s">
        <v>37</v>
      </c>
      <c r="E190" s="335">
        <v>57408</v>
      </c>
      <c r="F190" s="335">
        <v>0</v>
      </c>
      <c r="G190" s="335">
        <v>247223</v>
      </c>
      <c r="H190" s="330" t="s">
        <v>37</v>
      </c>
    </row>
    <row r="191" spans="1:8" ht="20.100000000000001" customHeight="1" x14ac:dyDescent="0.25">
      <c r="A191" s="334" t="s">
        <v>676</v>
      </c>
      <c r="B191" s="334" t="s">
        <v>670</v>
      </c>
      <c r="C191" s="335">
        <v>18405.169999999998</v>
      </c>
      <c r="D191" s="330" t="s">
        <v>37</v>
      </c>
      <c r="E191" s="335">
        <v>5000</v>
      </c>
      <c r="F191" s="335">
        <v>0</v>
      </c>
      <c r="G191" s="335">
        <v>23405.17</v>
      </c>
      <c r="H191" s="330" t="s">
        <v>37</v>
      </c>
    </row>
    <row r="192" spans="1:8" ht="20.100000000000001" customHeight="1" x14ac:dyDescent="0.25">
      <c r="A192" s="334" t="s">
        <v>681</v>
      </c>
      <c r="B192" s="334" t="s">
        <v>682</v>
      </c>
      <c r="C192" s="335">
        <v>6421.14</v>
      </c>
      <c r="D192" s="330" t="s">
        <v>37</v>
      </c>
      <c r="E192" s="335">
        <v>9770.18</v>
      </c>
      <c r="F192" s="335">
        <v>0</v>
      </c>
      <c r="G192" s="335">
        <v>16191.32</v>
      </c>
      <c r="H192" s="330" t="s">
        <v>37</v>
      </c>
    </row>
    <row r="193" spans="1:8" ht="20.100000000000001" customHeight="1" x14ac:dyDescent="0.25">
      <c r="A193" s="334" t="s">
        <v>683</v>
      </c>
      <c r="B193" s="334" t="s">
        <v>684</v>
      </c>
      <c r="C193" s="335">
        <v>424465.78</v>
      </c>
      <c r="D193" s="330" t="s">
        <v>37</v>
      </c>
      <c r="E193" s="335">
        <v>493095.19</v>
      </c>
      <c r="F193" s="335">
        <v>0</v>
      </c>
      <c r="G193" s="335">
        <v>917560.97</v>
      </c>
      <c r="H193" s="330" t="s">
        <v>37</v>
      </c>
    </row>
    <row r="194" spans="1:8" ht="20.100000000000001" customHeight="1" x14ac:dyDescent="0.25">
      <c r="A194" s="334" t="s">
        <v>685</v>
      </c>
      <c r="B194" s="334" t="s">
        <v>686</v>
      </c>
      <c r="C194" s="335">
        <v>6247.46</v>
      </c>
      <c r="D194" s="330" t="s">
        <v>37</v>
      </c>
      <c r="E194" s="335">
        <v>0</v>
      </c>
      <c r="F194" s="335">
        <v>0</v>
      </c>
      <c r="G194" s="335">
        <v>6247.46</v>
      </c>
      <c r="H194" s="330" t="s">
        <v>37</v>
      </c>
    </row>
    <row r="195" spans="1:8" ht="20.100000000000001" customHeight="1" x14ac:dyDescent="0.25">
      <c r="A195" s="334" t="s">
        <v>687</v>
      </c>
      <c r="B195" s="334" t="s">
        <v>688</v>
      </c>
      <c r="C195" s="335">
        <v>27226.720000000001</v>
      </c>
      <c r="D195" s="330" t="s">
        <v>37</v>
      </c>
      <c r="E195" s="335">
        <v>0</v>
      </c>
      <c r="F195" s="335">
        <v>0</v>
      </c>
      <c r="G195" s="335">
        <v>27226.720000000001</v>
      </c>
      <c r="H195" s="330" t="s">
        <v>37</v>
      </c>
    </row>
    <row r="196" spans="1:8" ht="20.100000000000001" customHeight="1" x14ac:dyDescent="0.25">
      <c r="A196" s="334" t="s">
        <v>689</v>
      </c>
      <c r="B196" s="334" t="s">
        <v>690</v>
      </c>
      <c r="C196" s="335">
        <v>244322.56</v>
      </c>
      <c r="D196" s="330" t="s">
        <v>37</v>
      </c>
      <c r="E196" s="335">
        <v>105000</v>
      </c>
      <c r="F196" s="335">
        <v>0</v>
      </c>
      <c r="G196" s="335">
        <v>349322.56</v>
      </c>
      <c r="H196" s="330" t="s">
        <v>37</v>
      </c>
    </row>
    <row r="197" spans="1:8" ht="20.100000000000001" customHeight="1" x14ac:dyDescent="0.25">
      <c r="A197" s="334" t="s">
        <v>693</v>
      </c>
      <c r="B197" s="334" t="s">
        <v>694</v>
      </c>
      <c r="C197" s="335">
        <v>139375</v>
      </c>
      <c r="D197" s="330" t="s">
        <v>37</v>
      </c>
      <c r="E197" s="335">
        <v>0</v>
      </c>
      <c r="F197" s="335">
        <v>0</v>
      </c>
      <c r="G197" s="335">
        <v>139375</v>
      </c>
      <c r="H197" s="330" t="s">
        <v>37</v>
      </c>
    </row>
    <row r="198" spans="1:8" ht="20.100000000000001" customHeight="1" x14ac:dyDescent="0.25">
      <c r="A198" s="334" t="s">
        <v>695</v>
      </c>
      <c r="B198" s="334" t="s">
        <v>696</v>
      </c>
      <c r="C198" s="335">
        <v>2301020.91</v>
      </c>
      <c r="D198" s="330" t="s">
        <v>37</v>
      </c>
      <c r="E198" s="335">
        <v>0</v>
      </c>
      <c r="F198" s="335">
        <v>0</v>
      </c>
      <c r="G198" s="335">
        <v>2301020.91</v>
      </c>
      <c r="H198" s="330" t="s">
        <v>37</v>
      </c>
    </row>
    <row r="199" spans="1:8" ht="20.100000000000001" customHeight="1" x14ac:dyDescent="0.25">
      <c r="A199" s="334" t="s">
        <v>697</v>
      </c>
      <c r="B199" s="334" t="s">
        <v>698</v>
      </c>
      <c r="C199" s="335">
        <v>9226</v>
      </c>
      <c r="D199" s="330" t="s">
        <v>37</v>
      </c>
      <c r="E199" s="335">
        <v>0</v>
      </c>
      <c r="F199" s="335">
        <v>0</v>
      </c>
      <c r="G199" s="335">
        <v>9226</v>
      </c>
      <c r="H199" s="330" t="s">
        <v>37</v>
      </c>
    </row>
    <row r="200" spans="1:8" ht="20.100000000000001" customHeight="1" x14ac:dyDescent="0.25">
      <c r="A200" s="334" t="s">
        <v>699</v>
      </c>
      <c r="B200" s="334" t="s">
        <v>700</v>
      </c>
      <c r="C200" s="335">
        <v>1530253.19</v>
      </c>
      <c r="D200" s="330" t="s">
        <v>37</v>
      </c>
      <c r="E200" s="335">
        <v>93824.51</v>
      </c>
      <c r="F200" s="335">
        <v>0</v>
      </c>
      <c r="G200" s="335">
        <v>1624077.7</v>
      </c>
      <c r="H200" s="330" t="s">
        <v>37</v>
      </c>
    </row>
    <row r="201" spans="1:8" ht="20.100000000000001" customHeight="1" x14ac:dyDescent="0.25">
      <c r="A201" s="334" t="s">
        <v>701</v>
      </c>
      <c r="B201" s="334" t="s">
        <v>702</v>
      </c>
      <c r="C201" s="335">
        <v>95069.83</v>
      </c>
      <c r="D201" s="330" t="s">
        <v>37</v>
      </c>
      <c r="E201" s="335">
        <v>0</v>
      </c>
      <c r="F201" s="335">
        <v>0</v>
      </c>
      <c r="G201" s="335">
        <v>95069.83</v>
      </c>
      <c r="H201" s="330" t="s">
        <v>37</v>
      </c>
    </row>
    <row r="202" spans="1:8" ht="20.100000000000001" customHeight="1" x14ac:dyDescent="0.25">
      <c r="A202" s="334" t="s">
        <v>703</v>
      </c>
      <c r="B202" s="334" t="s">
        <v>704</v>
      </c>
      <c r="C202" s="335">
        <v>258281.73</v>
      </c>
      <c r="D202" s="330" t="s">
        <v>37</v>
      </c>
      <c r="E202" s="335">
        <v>0</v>
      </c>
      <c r="F202" s="335">
        <v>0</v>
      </c>
      <c r="G202" s="335">
        <v>258281.73</v>
      </c>
      <c r="H202" s="330" t="s">
        <v>37</v>
      </c>
    </row>
    <row r="203" spans="1:8" ht="20.100000000000001" customHeight="1" x14ac:dyDescent="0.25">
      <c r="A203" s="334" t="s">
        <v>707</v>
      </c>
      <c r="B203" s="334" t="s">
        <v>708</v>
      </c>
      <c r="C203" s="335">
        <v>584447.87</v>
      </c>
      <c r="D203" s="330" t="s">
        <v>37</v>
      </c>
      <c r="E203" s="335">
        <v>0</v>
      </c>
      <c r="F203" s="335">
        <v>0</v>
      </c>
      <c r="G203" s="335">
        <v>584447.87</v>
      </c>
      <c r="H203" s="330" t="s">
        <v>37</v>
      </c>
    </row>
    <row r="204" spans="1:8" ht="20.100000000000001" customHeight="1" x14ac:dyDescent="0.25">
      <c r="A204" s="334" t="s">
        <v>709</v>
      </c>
      <c r="B204" s="334" t="s">
        <v>710</v>
      </c>
      <c r="C204" s="335">
        <v>19770</v>
      </c>
      <c r="D204" s="330" t="s">
        <v>37</v>
      </c>
      <c r="E204" s="335">
        <v>0</v>
      </c>
      <c r="F204" s="335">
        <v>0</v>
      </c>
      <c r="G204" s="335">
        <v>19770</v>
      </c>
      <c r="H204" s="330" t="s">
        <v>37</v>
      </c>
    </row>
    <row r="205" spans="1:8" ht="20.100000000000001" customHeight="1" x14ac:dyDescent="0.25">
      <c r="A205" s="330" t="s">
        <v>37</v>
      </c>
    </row>
    <row r="206" spans="1:8" ht="20.100000000000001" customHeight="1" x14ac:dyDescent="0.25">
      <c r="A206" s="328" t="s">
        <v>711</v>
      </c>
      <c r="B206" s="328" t="s">
        <v>712</v>
      </c>
      <c r="C206" s="332">
        <v>2795860.46</v>
      </c>
      <c r="D206" s="333" t="s">
        <v>37</v>
      </c>
      <c r="E206" s="332">
        <v>142614.46</v>
      </c>
      <c r="F206" s="332">
        <v>0</v>
      </c>
      <c r="G206" s="332">
        <v>2938474.92</v>
      </c>
      <c r="H206" s="333" t="s">
        <v>37</v>
      </c>
    </row>
    <row r="207" spans="1:8" ht="20.100000000000001" customHeight="1" x14ac:dyDescent="0.25">
      <c r="A207" s="334" t="s">
        <v>713</v>
      </c>
      <c r="B207" s="334" t="s">
        <v>714</v>
      </c>
      <c r="C207" s="335">
        <v>414172.47</v>
      </c>
      <c r="D207" s="330" t="s">
        <v>37</v>
      </c>
      <c r="E207" s="335">
        <v>0</v>
      </c>
      <c r="F207" s="335">
        <v>0</v>
      </c>
      <c r="G207" s="335">
        <v>414172.47</v>
      </c>
      <c r="H207" s="330" t="s">
        <v>37</v>
      </c>
    </row>
    <row r="208" spans="1:8" ht="20.100000000000001" customHeight="1" x14ac:dyDescent="0.25">
      <c r="A208" s="334" t="s">
        <v>717</v>
      </c>
      <c r="B208" s="334" t="s">
        <v>718</v>
      </c>
      <c r="C208" s="335">
        <v>37302.33</v>
      </c>
      <c r="D208" s="330" t="s">
        <v>37</v>
      </c>
      <c r="E208" s="335">
        <v>4621.7299999999996</v>
      </c>
      <c r="F208" s="335">
        <v>0</v>
      </c>
      <c r="G208" s="335">
        <v>41924.06</v>
      </c>
      <c r="H208" s="330" t="s">
        <v>37</v>
      </c>
    </row>
    <row r="209" spans="1:8" ht="20.100000000000001" customHeight="1" x14ac:dyDescent="0.25">
      <c r="A209" s="334" t="s">
        <v>719</v>
      </c>
      <c r="B209" s="334" t="s">
        <v>720</v>
      </c>
      <c r="C209" s="335">
        <v>11059.65</v>
      </c>
      <c r="D209" s="330" t="s">
        <v>37</v>
      </c>
      <c r="E209" s="335">
        <v>0</v>
      </c>
      <c r="F209" s="335">
        <v>0</v>
      </c>
      <c r="G209" s="335">
        <v>11059.65</v>
      </c>
      <c r="H209" s="330" t="s">
        <v>37</v>
      </c>
    </row>
    <row r="210" spans="1:8" ht="20.100000000000001" customHeight="1" x14ac:dyDescent="0.25">
      <c r="A210" s="334" t="s">
        <v>721</v>
      </c>
      <c r="B210" s="334" t="s">
        <v>722</v>
      </c>
      <c r="C210" s="335">
        <v>11791.76</v>
      </c>
      <c r="D210" s="330" t="s">
        <v>37</v>
      </c>
      <c r="E210" s="335">
        <v>0</v>
      </c>
      <c r="F210" s="335">
        <v>0</v>
      </c>
      <c r="G210" s="335">
        <v>11791.76</v>
      </c>
      <c r="H210" s="330" t="s">
        <v>37</v>
      </c>
    </row>
    <row r="211" spans="1:8" ht="20.100000000000001" customHeight="1" x14ac:dyDescent="0.25">
      <c r="A211" s="334" t="s">
        <v>723</v>
      </c>
      <c r="B211" s="334" t="s">
        <v>724</v>
      </c>
      <c r="C211" s="335">
        <v>4423.84</v>
      </c>
      <c r="D211" s="330" t="s">
        <v>37</v>
      </c>
      <c r="E211" s="335">
        <v>0</v>
      </c>
      <c r="F211" s="335">
        <v>0</v>
      </c>
      <c r="G211" s="335">
        <v>4423.84</v>
      </c>
      <c r="H211" s="330" t="s">
        <v>37</v>
      </c>
    </row>
    <row r="212" spans="1:8" ht="20.100000000000001" customHeight="1" x14ac:dyDescent="0.25">
      <c r="A212" s="334" t="s">
        <v>725</v>
      </c>
      <c r="B212" s="334" t="s">
        <v>726</v>
      </c>
      <c r="C212" s="335">
        <v>6589</v>
      </c>
      <c r="D212" s="330" t="s">
        <v>37</v>
      </c>
      <c r="E212" s="335">
        <v>709</v>
      </c>
      <c r="F212" s="335">
        <v>0</v>
      </c>
      <c r="G212" s="335">
        <v>7298</v>
      </c>
      <c r="H212" s="330" t="s">
        <v>37</v>
      </c>
    </row>
    <row r="213" spans="1:8" ht="20.100000000000001" customHeight="1" x14ac:dyDescent="0.25">
      <c r="A213" s="334" t="s">
        <v>727</v>
      </c>
      <c r="B213" s="334" t="s">
        <v>728</v>
      </c>
      <c r="C213" s="335">
        <v>164955.84</v>
      </c>
      <c r="D213" s="330" t="s">
        <v>37</v>
      </c>
      <c r="E213" s="335">
        <v>20251.52</v>
      </c>
      <c r="F213" s="335">
        <v>0</v>
      </c>
      <c r="G213" s="335">
        <v>185207.36</v>
      </c>
      <c r="H213" s="330" t="s">
        <v>37</v>
      </c>
    </row>
    <row r="214" spans="1:8" ht="20.100000000000001" customHeight="1" x14ac:dyDescent="0.25">
      <c r="A214" s="334" t="s">
        <v>730</v>
      </c>
      <c r="B214" s="334" t="s">
        <v>731</v>
      </c>
      <c r="C214" s="335">
        <v>1973717.05</v>
      </c>
      <c r="D214" s="330" t="s">
        <v>37</v>
      </c>
      <c r="E214" s="335">
        <v>113368.75</v>
      </c>
      <c r="F214" s="335">
        <v>0</v>
      </c>
      <c r="G214" s="335">
        <v>2087085.8</v>
      </c>
      <c r="H214" s="330" t="s">
        <v>37</v>
      </c>
    </row>
    <row r="215" spans="1:8" ht="20.100000000000001" customHeight="1" x14ac:dyDescent="0.25">
      <c r="A215" s="334" t="s">
        <v>732</v>
      </c>
      <c r="B215" s="334" t="s">
        <v>733</v>
      </c>
      <c r="C215" s="335">
        <v>3963.54</v>
      </c>
      <c r="D215" s="330" t="s">
        <v>37</v>
      </c>
      <c r="E215" s="335">
        <v>0</v>
      </c>
      <c r="F215" s="335">
        <v>0</v>
      </c>
      <c r="G215" s="335">
        <v>3963.54</v>
      </c>
      <c r="H215" s="330" t="s">
        <v>37</v>
      </c>
    </row>
    <row r="216" spans="1:8" ht="20.100000000000001" customHeight="1" x14ac:dyDescent="0.25">
      <c r="A216" s="334" t="s">
        <v>734</v>
      </c>
      <c r="B216" s="334" t="s">
        <v>735</v>
      </c>
      <c r="C216" s="335">
        <v>18702.009999999998</v>
      </c>
      <c r="D216" s="330" t="s">
        <v>37</v>
      </c>
      <c r="E216" s="335">
        <v>0</v>
      </c>
      <c r="F216" s="335">
        <v>0</v>
      </c>
      <c r="G216" s="335">
        <v>18702.009999999998</v>
      </c>
      <c r="H216" s="330" t="s">
        <v>37</v>
      </c>
    </row>
    <row r="217" spans="1:8" ht="20.100000000000001" customHeight="1" x14ac:dyDescent="0.25">
      <c r="A217" s="334" t="s">
        <v>736</v>
      </c>
      <c r="B217" s="334" t="s">
        <v>737</v>
      </c>
      <c r="C217" s="335">
        <v>4675.5</v>
      </c>
      <c r="D217" s="330" t="s">
        <v>37</v>
      </c>
      <c r="E217" s="335">
        <v>0</v>
      </c>
      <c r="F217" s="335">
        <v>0</v>
      </c>
      <c r="G217" s="335">
        <v>4675.5</v>
      </c>
      <c r="H217" s="330" t="s">
        <v>37</v>
      </c>
    </row>
    <row r="218" spans="1:8" ht="20.100000000000001" customHeight="1" x14ac:dyDescent="0.25">
      <c r="A218" s="334" t="s">
        <v>739</v>
      </c>
      <c r="B218" s="334" t="s">
        <v>740</v>
      </c>
      <c r="C218" s="335">
        <v>10096.120000000001</v>
      </c>
      <c r="D218" s="330" t="s">
        <v>37</v>
      </c>
      <c r="E218" s="335">
        <v>0</v>
      </c>
      <c r="F218" s="335">
        <v>0</v>
      </c>
      <c r="G218" s="335">
        <v>10096.120000000001</v>
      </c>
      <c r="H218" s="330" t="s">
        <v>37</v>
      </c>
    </row>
    <row r="219" spans="1:8" ht="20.100000000000001" customHeight="1" x14ac:dyDescent="0.25">
      <c r="A219" s="334" t="s">
        <v>741</v>
      </c>
      <c r="B219" s="334" t="s">
        <v>742</v>
      </c>
      <c r="C219" s="335">
        <v>369.48</v>
      </c>
      <c r="D219" s="330" t="s">
        <v>37</v>
      </c>
      <c r="E219" s="335">
        <v>288.22000000000003</v>
      </c>
      <c r="F219" s="335">
        <v>0</v>
      </c>
      <c r="G219" s="335">
        <v>657.7</v>
      </c>
      <c r="H219" s="330" t="s">
        <v>37</v>
      </c>
    </row>
    <row r="220" spans="1:8" ht="20.100000000000001" customHeight="1" x14ac:dyDescent="0.25">
      <c r="A220" s="334" t="s">
        <v>745</v>
      </c>
      <c r="B220" s="334" t="s">
        <v>746</v>
      </c>
      <c r="C220" s="335">
        <v>26831.54</v>
      </c>
      <c r="D220" s="330" t="s">
        <v>37</v>
      </c>
      <c r="E220" s="335">
        <v>3375.24</v>
      </c>
      <c r="F220" s="335">
        <v>0</v>
      </c>
      <c r="G220" s="335">
        <v>30206.78</v>
      </c>
      <c r="H220" s="330" t="s">
        <v>37</v>
      </c>
    </row>
    <row r="221" spans="1:8" ht="20.100000000000001" customHeight="1" x14ac:dyDescent="0.25">
      <c r="A221" s="334" t="s">
        <v>747</v>
      </c>
      <c r="B221" s="334" t="s">
        <v>748</v>
      </c>
      <c r="C221" s="335">
        <v>793</v>
      </c>
      <c r="D221" s="330" t="s">
        <v>37</v>
      </c>
      <c r="E221" s="335">
        <v>0</v>
      </c>
      <c r="F221" s="335">
        <v>0</v>
      </c>
      <c r="G221" s="335">
        <v>793</v>
      </c>
      <c r="H221" s="330" t="s">
        <v>37</v>
      </c>
    </row>
    <row r="222" spans="1:8" ht="20.100000000000001" customHeight="1" x14ac:dyDescent="0.25">
      <c r="A222" s="334" t="s">
        <v>749</v>
      </c>
      <c r="B222" s="334" t="s">
        <v>750</v>
      </c>
      <c r="C222" s="335">
        <v>101542.14</v>
      </c>
      <c r="D222" s="330" t="s">
        <v>37</v>
      </c>
      <c r="E222" s="335">
        <v>0</v>
      </c>
      <c r="F222" s="335">
        <v>0</v>
      </c>
      <c r="G222" s="335">
        <v>101542.14</v>
      </c>
      <c r="H222" s="330" t="s">
        <v>37</v>
      </c>
    </row>
    <row r="223" spans="1:8" ht="20.100000000000001" customHeight="1" x14ac:dyDescent="0.25">
      <c r="A223" s="334" t="s">
        <v>751</v>
      </c>
      <c r="B223" s="334" t="s">
        <v>752</v>
      </c>
      <c r="C223" s="335">
        <v>2343.83</v>
      </c>
      <c r="D223" s="330" t="s">
        <v>37</v>
      </c>
      <c r="E223" s="335">
        <v>0</v>
      </c>
      <c r="F223" s="335">
        <v>0</v>
      </c>
      <c r="G223" s="335">
        <v>2343.83</v>
      </c>
      <c r="H223" s="330" t="s">
        <v>37</v>
      </c>
    </row>
    <row r="224" spans="1:8" ht="20.100000000000001" customHeight="1" x14ac:dyDescent="0.25">
      <c r="A224" s="334" t="s">
        <v>753</v>
      </c>
      <c r="B224" s="334" t="s">
        <v>754</v>
      </c>
      <c r="C224" s="335">
        <v>2531.36</v>
      </c>
      <c r="D224" s="330" t="s">
        <v>37</v>
      </c>
      <c r="E224" s="335">
        <v>0</v>
      </c>
      <c r="F224" s="335">
        <v>0</v>
      </c>
      <c r="G224" s="335">
        <v>2531.36</v>
      </c>
      <c r="H224" s="330" t="s">
        <v>37</v>
      </c>
    </row>
    <row r="225" spans="1:8" ht="20.100000000000001" customHeight="1" x14ac:dyDescent="0.25">
      <c r="A225" s="330" t="s">
        <v>37</v>
      </c>
    </row>
    <row r="226" spans="1:8" ht="20.100000000000001" customHeight="1" x14ac:dyDescent="0.25">
      <c r="A226" s="328" t="s">
        <v>755</v>
      </c>
      <c r="B226" s="328" t="s">
        <v>756</v>
      </c>
      <c r="C226" s="332">
        <v>177022</v>
      </c>
      <c r="D226" s="333" t="s">
        <v>37</v>
      </c>
      <c r="E226" s="332">
        <v>32712.3</v>
      </c>
      <c r="F226" s="332">
        <v>0</v>
      </c>
      <c r="G226" s="332">
        <v>209734.3</v>
      </c>
      <c r="H226" s="333" t="s">
        <v>37</v>
      </c>
    </row>
    <row r="227" spans="1:8" ht="20.100000000000001" customHeight="1" x14ac:dyDescent="0.25">
      <c r="A227" s="334" t="s">
        <v>757</v>
      </c>
      <c r="B227" s="334" t="s">
        <v>758</v>
      </c>
      <c r="C227" s="335">
        <v>6048.33</v>
      </c>
      <c r="D227" s="330" t="s">
        <v>37</v>
      </c>
      <c r="E227" s="335">
        <v>393</v>
      </c>
      <c r="F227" s="335">
        <v>0</v>
      </c>
      <c r="G227" s="335">
        <v>6441.33</v>
      </c>
      <c r="H227" s="330" t="s">
        <v>37</v>
      </c>
    </row>
    <row r="228" spans="1:8" ht="20.100000000000001" customHeight="1" x14ac:dyDescent="0.25">
      <c r="A228" s="334" t="s">
        <v>759</v>
      </c>
      <c r="B228" s="334" t="s">
        <v>760</v>
      </c>
      <c r="C228" s="335">
        <v>509.74</v>
      </c>
      <c r="D228" s="330" t="s">
        <v>37</v>
      </c>
      <c r="E228" s="335">
        <v>0</v>
      </c>
      <c r="F228" s="335">
        <v>0</v>
      </c>
      <c r="G228" s="335">
        <v>509.74</v>
      </c>
      <c r="H228" s="330" t="s">
        <v>37</v>
      </c>
    </row>
    <row r="229" spans="1:8" ht="20.100000000000001" customHeight="1" x14ac:dyDescent="0.25">
      <c r="A229" s="334" t="s">
        <v>761</v>
      </c>
      <c r="B229" s="334" t="s">
        <v>762</v>
      </c>
      <c r="C229" s="335">
        <v>170463.93</v>
      </c>
      <c r="D229" s="330" t="s">
        <v>37</v>
      </c>
      <c r="E229" s="335">
        <v>32319.3</v>
      </c>
      <c r="F229" s="335">
        <v>0</v>
      </c>
      <c r="G229" s="335">
        <v>202783.23</v>
      </c>
      <c r="H229" s="330" t="s">
        <v>37</v>
      </c>
    </row>
    <row r="230" spans="1:8" ht="20.100000000000001" customHeight="1" x14ac:dyDescent="0.25">
      <c r="A230" s="330" t="s">
        <v>37</v>
      </c>
    </row>
    <row r="231" spans="1:8" ht="20.100000000000001" customHeight="1" x14ac:dyDescent="0.25">
      <c r="A231" s="330"/>
      <c r="B231" s="334" t="s">
        <v>81</v>
      </c>
      <c r="C231" s="335">
        <v>0</v>
      </c>
      <c r="D231" s="330"/>
      <c r="E231" s="335">
        <v>0</v>
      </c>
      <c r="F231" s="335">
        <v>0</v>
      </c>
      <c r="G231" s="335">
        <v>0</v>
      </c>
      <c r="H231" s="330"/>
    </row>
    <row r="232" spans="1:8" ht="20.100000000000001" customHeight="1" x14ac:dyDescent="0.25">
      <c r="A232" s="330"/>
      <c r="B232" s="330" t="s">
        <v>37</v>
      </c>
      <c r="C232" s="330"/>
      <c r="D232" s="335">
        <v>0</v>
      </c>
      <c r="E232" s="330"/>
      <c r="F232" s="330"/>
      <c r="G232" s="330"/>
      <c r="H232" s="335">
        <v>0</v>
      </c>
    </row>
    <row r="233" spans="1:8" ht="20.100000000000001" customHeight="1" x14ac:dyDescent="0.25">
      <c r="A233" s="330" t="s">
        <v>37</v>
      </c>
    </row>
    <row r="234" spans="1:8" ht="12" customHeight="1" x14ac:dyDescent="0.25"/>
    <row r="235" spans="1:8" ht="20.100000000000001" customHeight="1" x14ac:dyDescent="0.25">
      <c r="A235" s="330"/>
      <c r="B235" s="334" t="s">
        <v>82</v>
      </c>
      <c r="C235" s="335">
        <v>16399886.640000001</v>
      </c>
      <c r="D235" s="330"/>
      <c r="E235" s="335">
        <v>4116611.86</v>
      </c>
      <c r="F235" s="335">
        <v>4116611.86</v>
      </c>
      <c r="G235" s="335">
        <v>16949703.68</v>
      </c>
      <c r="H235" s="330"/>
    </row>
    <row r="236" spans="1:8" ht="20.100000000000001" customHeight="1" x14ac:dyDescent="0.25">
      <c r="A236" s="330"/>
      <c r="B236" s="330"/>
      <c r="C236" s="330"/>
      <c r="D236" s="335">
        <v>16399886.640000001</v>
      </c>
      <c r="E236" s="330"/>
      <c r="F236" s="330"/>
      <c r="G236" s="330"/>
      <c r="H236" s="335">
        <v>16949703.68</v>
      </c>
    </row>
    <row r="237" spans="1:8" ht="12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3</vt:i4>
      </vt:variant>
    </vt:vector>
  </HeadingPairs>
  <TitlesOfParts>
    <vt:vector size="30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ISR del EJ</vt:lpstr>
      <vt:lpstr>Coef. utilidad</vt:lpstr>
      <vt:lpstr>PTU</vt:lpstr>
      <vt:lpstr>Edo Resultados</vt:lpstr>
      <vt:lpstr>Edo. Res. Con.-Fis</vt:lpstr>
      <vt:lpstr>Conc. Con-Fisc</vt:lpstr>
      <vt:lpstr>Ing. Con-Fis.</vt:lpstr>
      <vt:lpstr>Dec. Con-Fis.</vt:lpstr>
      <vt:lpstr>Balanza de Comprobación</vt:lpstr>
      <vt:lpstr>Sueldos ND</vt:lpstr>
      <vt:lpstr>Bal. Gral</vt:lpstr>
      <vt:lpstr>Depreciación</vt:lpstr>
      <vt:lpstr>Ajuste Anual</vt:lpstr>
      <vt:lpstr>BG 12 PER</vt:lpstr>
      <vt:lpstr>INPC</vt:lpstr>
      <vt:lpstr>'Bal. Gral'!Área_de_impresión</vt:lpstr>
      <vt:lpstr>'Balanza de Comprobación'!Área_de_impresión</vt:lpstr>
      <vt:lpstr>'BG 12 PER'!Área_de_impresión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Despacho SESC</cp:lastModifiedBy>
  <cp:lastPrinted>2025-01-22T17:09:28Z</cp:lastPrinted>
  <dcterms:created xsi:type="dcterms:W3CDTF">2022-03-09T22:37:24Z</dcterms:created>
  <dcterms:modified xsi:type="dcterms:W3CDTF">2025-03-21T00:02:48Z</dcterms:modified>
</cp:coreProperties>
</file>